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PS\SPS OZ (-63321080-) Opr.zař. UTZ (tl.nádoby,vnitř.plyn.) v obv.OŘ OLC\ZD pro uchazeče\"/>
    </mc:Choice>
  </mc:AlternateContent>
  <bookViews>
    <workbookView xWindow="0" yWindow="0" windowWidth="19425" windowHeight="11790"/>
  </bookViews>
  <sheets>
    <sheet name="Rekapitulace stavby" sheetId="1" r:id="rId1"/>
    <sheet name="SO 01 - Tlakové nádoby OŘ..." sheetId="2" r:id="rId2"/>
    <sheet name="SO 02 - Plynová zařízení ..." sheetId="3" r:id="rId3"/>
  </sheets>
  <definedNames>
    <definedName name="_xlnm._FilterDatabase" localSheetId="1" hidden="1">'SO 01 - Tlakové nádoby OŘ...'!$C$121:$L$145</definedName>
    <definedName name="_xlnm._FilterDatabase" localSheetId="2" hidden="1">'SO 02 - Plynová zařízení ...'!$C$118:$L$127</definedName>
    <definedName name="_xlnm.Print_Titles" localSheetId="0">'Rekapitulace stavby'!$92:$92</definedName>
    <definedName name="_xlnm.Print_Titles" localSheetId="1">'SO 01 - Tlakové nádoby OŘ...'!$121:$121</definedName>
    <definedName name="_xlnm.Print_Titles" localSheetId="2">'SO 02 - Plynová zařízení ...'!$118:$118</definedName>
    <definedName name="_xlnm.Print_Area" localSheetId="0">'Rekapitulace stavby'!$D$4:$AO$76,'Rekapitulace stavby'!$C$82:$AQ$97</definedName>
    <definedName name="_xlnm.Print_Area" localSheetId="1">'SO 01 - Tlakové nádoby OŘ...'!$C$4:$K$76,'SO 01 - Tlakové nádoby OŘ...'!$C$82:$K$103,'SO 01 - Tlakové nádoby OŘ...'!$C$109:$L$145</definedName>
    <definedName name="_xlnm.Print_Area" localSheetId="2">'SO 02 - Plynová zařízení ...'!$C$4:$K$76,'SO 02 - Plynová zařízení ...'!$C$82:$K$100,'SO 02 - Plynová zařízení ...'!$C$106:$L$127</definedName>
  </definedNames>
  <calcPr calcId="162913"/>
</workbook>
</file>

<file path=xl/calcChain.xml><?xml version="1.0" encoding="utf-8"?>
<calcChain xmlns="http://schemas.openxmlformats.org/spreadsheetml/2006/main">
  <c r="K39" i="3" l="1"/>
  <c r="K38" i="3"/>
  <c r="BA96" i="1"/>
  <c r="K37" i="3"/>
  <c r="AZ96" i="1"/>
  <c r="BI127" i="3"/>
  <c r="BH127" i="3"/>
  <c r="BG127" i="3"/>
  <c r="BF127" i="3"/>
  <c r="X127" i="3"/>
  <c r="X126" i="3" s="1"/>
  <c r="V127" i="3"/>
  <c r="V126" i="3" s="1"/>
  <c r="T127" i="3"/>
  <c r="T126" i="3" s="1"/>
  <c r="P127" i="3"/>
  <c r="BI125" i="3"/>
  <c r="BH125" i="3"/>
  <c r="BG125" i="3"/>
  <c r="BF125" i="3"/>
  <c r="X125" i="3"/>
  <c r="V125" i="3"/>
  <c r="T125" i="3"/>
  <c r="P125" i="3"/>
  <c r="BI122" i="3"/>
  <c r="BH122" i="3"/>
  <c r="BG122" i="3"/>
  <c r="BF122" i="3"/>
  <c r="X122" i="3"/>
  <c r="X121" i="3" s="1"/>
  <c r="X120" i="3" s="1"/>
  <c r="X119" i="3" s="1"/>
  <c r="V122" i="3"/>
  <c r="V121" i="3" s="1"/>
  <c r="V120" i="3" s="1"/>
  <c r="V119" i="3" s="1"/>
  <c r="T122" i="3"/>
  <c r="T121" i="3" s="1"/>
  <c r="T120" i="3" s="1"/>
  <c r="T119" i="3" s="1"/>
  <c r="AW96" i="1" s="1"/>
  <c r="P122" i="3"/>
  <c r="F113" i="3"/>
  <c r="E111" i="3"/>
  <c r="F89" i="3"/>
  <c r="E87" i="3"/>
  <c r="J24" i="3"/>
  <c r="E24" i="3"/>
  <c r="J116" i="3" s="1"/>
  <c r="J23" i="3"/>
  <c r="J21" i="3"/>
  <c r="E21" i="3"/>
  <c r="J91" i="3" s="1"/>
  <c r="J20" i="3"/>
  <c r="J18" i="3"/>
  <c r="E18" i="3"/>
  <c r="F116" i="3" s="1"/>
  <c r="J17" i="3"/>
  <c r="J15" i="3"/>
  <c r="E15" i="3"/>
  <c r="F115" i="3" s="1"/>
  <c r="J14" i="3"/>
  <c r="J12" i="3"/>
  <c r="J89" i="3" s="1"/>
  <c r="E7" i="3"/>
  <c r="E109" i="3"/>
  <c r="K123" i="2"/>
  <c r="K39" i="2"/>
  <c r="K38" i="2"/>
  <c r="BA95" i="1"/>
  <c r="K37" i="2"/>
  <c r="AZ95" i="1"/>
  <c r="BI145" i="2"/>
  <c r="BH145" i="2"/>
  <c r="BG145" i="2"/>
  <c r="BF145" i="2"/>
  <c r="X145" i="2"/>
  <c r="X144" i="2"/>
  <c r="V145" i="2"/>
  <c r="V144" i="2"/>
  <c r="T145" i="2"/>
  <c r="T144" i="2"/>
  <c r="P145" i="2"/>
  <c r="BI141" i="2"/>
  <c r="BH141" i="2"/>
  <c r="BG141" i="2"/>
  <c r="BF141" i="2"/>
  <c r="X141" i="2"/>
  <c r="V141" i="2"/>
  <c r="T141" i="2"/>
  <c r="P141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0" i="2"/>
  <c r="BH130" i="2"/>
  <c r="BG130" i="2"/>
  <c r="BF130" i="2"/>
  <c r="X130" i="2"/>
  <c r="X129" i="2" s="1"/>
  <c r="X128" i="2" s="1"/>
  <c r="V130" i="2"/>
  <c r="V129" i="2"/>
  <c r="V128" i="2" s="1"/>
  <c r="T130" i="2"/>
  <c r="T129" i="2" s="1"/>
  <c r="T128" i="2" s="1"/>
  <c r="P130" i="2"/>
  <c r="BI127" i="2"/>
  <c r="BH127" i="2"/>
  <c r="BG127" i="2"/>
  <c r="BF127" i="2"/>
  <c r="X127" i="2"/>
  <c r="V127" i="2"/>
  <c r="T127" i="2"/>
  <c r="P127" i="2"/>
  <c r="BI126" i="2"/>
  <c r="BH126" i="2"/>
  <c r="BG126" i="2"/>
  <c r="BF126" i="2"/>
  <c r="X126" i="2"/>
  <c r="V126" i="2"/>
  <c r="T126" i="2"/>
  <c r="P126" i="2"/>
  <c r="K97" i="2"/>
  <c r="J97" i="2"/>
  <c r="I97" i="2"/>
  <c r="F116" i="2"/>
  <c r="E114" i="2"/>
  <c r="F89" i="2"/>
  <c r="E87" i="2"/>
  <c r="J24" i="2"/>
  <c r="E24" i="2"/>
  <c r="J119" i="2" s="1"/>
  <c r="J23" i="2"/>
  <c r="J21" i="2"/>
  <c r="E21" i="2"/>
  <c r="J118" i="2" s="1"/>
  <c r="J20" i="2"/>
  <c r="J18" i="2"/>
  <c r="E18" i="2"/>
  <c r="F92" i="2" s="1"/>
  <c r="J17" i="2"/>
  <c r="J15" i="2"/>
  <c r="E15" i="2"/>
  <c r="F118" i="2" s="1"/>
  <c r="J14" i="2"/>
  <c r="J12" i="2"/>
  <c r="J116" i="2"/>
  <c r="E7" i="2"/>
  <c r="E112" i="2"/>
  <c r="L90" i="1"/>
  <c r="AM90" i="1"/>
  <c r="AM89" i="1"/>
  <c r="L89" i="1"/>
  <c r="AM87" i="1"/>
  <c r="L87" i="1"/>
  <c r="L85" i="1"/>
  <c r="L84" i="1"/>
  <c r="R137" i="2"/>
  <c r="Q130" i="2"/>
  <c r="R145" i="2"/>
  <c r="R127" i="2"/>
  <c r="Q126" i="2"/>
  <c r="BK145" i="2"/>
  <c r="K141" i="2"/>
  <c r="BE141" i="2"/>
  <c r="BK127" i="2"/>
  <c r="Q127" i="3"/>
  <c r="R122" i="3"/>
  <c r="BK127" i="3"/>
  <c r="BK122" i="3"/>
  <c r="Q137" i="2"/>
  <c r="Q135" i="2"/>
  <c r="Q127" i="2"/>
  <c r="R135" i="2"/>
  <c r="R126" i="2"/>
  <c r="Q141" i="2"/>
  <c r="BK130" i="2"/>
  <c r="BK135" i="2"/>
  <c r="R127" i="3"/>
  <c r="Q122" i="3"/>
  <c r="R141" i="2"/>
  <c r="R130" i="2"/>
  <c r="AU94" i="1"/>
  <c r="Q145" i="2"/>
  <c r="K137" i="2"/>
  <c r="BE137" i="2" s="1"/>
  <c r="K126" i="2"/>
  <c r="BE126" i="2" s="1"/>
  <c r="Q125" i="3"/>
  <c r="R125" i="3"/>
  <c r="BK125" i="3"/>
  <c r="T125" i="2" l="1"/>
  <c r="T124" i="2"/>
  <c r="T122" i="2"/>
  <c r="AW95" i="1"/>
  <c r="R125" i="2"/>
  <c r="R124" i="2"/>
  <c r="Q125" i="2"/>
  <c r="I99" i="2"/>
  <c r="V125" i="2"/>
  <c r="V124" i="2"/>
  <c r="V122" i="2"/>
  <c r="X125" i="2"/>
  <c r="X124" i="2" s="1"/>
  <c r="X122" i="2" s="1"/>
  <c r="Q126" i="3"/>
  <c r="Q121" i="3" s="1"/>
  <c r="Q120" i="3" s="1"/>
  <c r="Q119" i="3" s="1"/>
  <c r="I96" i="3" s="1"/>
  <c r="K30" i="3" s="1"/>
  <c r="AS96" i="1" s="1"/>
  <c r="I99" i="3"/>
  <c r="BK144" i="2"/>
  <c r="K144" i="2"/>
  <c r="K102" i="2" s="1"/>
  <c r="Q144" i="2"/>
  <c r="Q129" i="2" s="1"/>
  <c r="I101" i="2" s="1"/>
  <c r="I102" i="2"/>
  <c r="R144" i="2"/>
  <c r="J102" i="2" s="1"/>
  <c r="BK126" i="3"/>
  <c r="K126" i="3" s="1"/>
  <c r="K99" i="3" s="1"/>
  <c r="R126" i="3"/>
  <c r="J99" i="3"/>
  <c r="F92" i="3"/>
  <c r="F91" i="3"/>
  <c r="J92" i="3"/>
  <c r="J115" i="3"/>
  <c r="E85" i="3"/>
  <c r="J113" i="3"/>
  <c r="E85" i="2"/>
  <c r="J89" i="2"/>
  <c r="J91" i="2"/>
  <c r="J92" i="2"/>
  <c r="F91" i="2"/>
  <c r="F119" i="2"/>
  <c r="AW94" i="1"/>
  <c r="F37" i="2"/>
  <c r="BD95" i="1" s="1"/>
  <c r="K130" i="2"/>
  <c r="BE130" i="2" s="1"/>
  <c r="BK141" i="2"/>
  <c r="F38" i="2"/>
  <c r="BE95" i="1"/>
  <c r="F36" i="3"/>
  <c r="BC96" i="1"/>
  <c r="F39" i="3"/>
  <c r="BF96" i="1" s="1"/>
  <c r="F39" i="2"/>
  <c r="BF95" i="1" s="1"/>
  <c r="F36" i="2"/>
  <c r="BC95" i="1" s="1"/>
  <c r="K127" i="2"/>
  <c r="BE127" i="2"/>
  <c r="K36" i="3"/>
  <c r="AY96" i="1" s="1"/>
  <c r="K125" i="3"/>
  <c r="BE125" i="3"/>
  <c r="K122" i="3"/>
  <c r="BE122" i="3" s="1"/>
  <c r="K145" i="2"/>
  <c r="BE145" i="2"/>
  <c r="BK126" i="2"/>
  <c r="BK125" i="2" s="1"/>
  <c r="K125" i="2" s="1"/>
  <c r="K99" i="2" s="1"/>
  <c r="BK137" i="2"/>
  <c r="K36" i="2"/>
  <c r="AY95" i="1" s="1"/>
  <c r="K135" i="2"/>
  <c r="BE135" i="2"/>
  <c r="F38" i="3"/>
  <c r="BE96" i="1" s="1"/>
  <c r="F37" i="3"/>
  <c r="BD96" i="1" s="1"/>
  <c r="K127" i="3"/>
  <c r="BE127" i="3" s="1"/>
  <c r="BK129" i="2" l="1"/>
  <c r="K129" i="2"/>
  <c r="K101" i="2"/>
  <c r="BK121" i="3"/>
  <c r="K121" i="3" s="1"/>
  <c r="K98" i="3" s="1"/>
  <c r="R129" i="2"/>
  <c r="R128" i="2" s="1"/>
  <c r="J100" i="2" s="1"/>
  <c r="R121" i="3"/>
  <c r="R120" i="3"/>
  <c r="R119" i="3" s="1"/>
  <c r="J96" i="3" s="1"/>
  <c r="K31" i="3" s="1"/>
  <c r="AT96" i="1" s="1"/>
  <c r="J98" i="2"/>
  <c r="BK124" i="2"/>
  <c r="K124" i="2"/>
  <c r="K98" i="2"/>
  <c r="Q124" i="2"/>
  <c r="I98" i="2" s="1"/>
  <c r="I98" i="3"/>
  <c r="Q128" i="2"/>
  <c r="I100" i="2" s="1"/>
  <c r="I97" i="3"/>
  <c r="J99" i="2"/>
  <c r="BF94" i="1"/>
  <c r="W33" i="1" s="1"/>
  <c r="BC94" i="1"/>
  <c r="W30" i="1"/>
  <c r="BE94" i="1"/>
  <c r="W32" i="1" s="1"/>
  <c r="BD94" i="1"/>
  <c r="AZ94" i="1"/>
  <c r="K35" i="2"/>
  <c r="AX95" i="1" s="1"/>
  <c r="AV95" i="1" s="1"/>
  <c r="F35" i="3"/>
  <c r="BB96" i="1"/>
  <c r="F35" i="2"/>
  <c r="BB95" i="1" s="1"/>
  <c r="K35" i="3"/>
  <c r="AX96" i="1"/>
  <c r="AV96" i="1"/>
  <c r="R122" i="2" l="1"/>
  <c r="J96" i="2"/>
  <c r="K31" i="2"/>
  <c r="AT95" i="1"/>
  <c r="AT94" i="1" s="1"/>
  <c r="Q122" i="2"/>
  <c r="I96" i="2"/>
  <c r="K30" i="2"/>
  <c r="AS95" i="1"/>
  <c r="BK128" i="2"/>
  <c r="BK122" i="2"/>
  <c r="K122" i="2"/>
  <c r="K96" i="2"/>
  <c r="J97" i="3"/>
  <c r="J101" i="2"/>
  <c r="J98" i="3"/>
  <c r="BK120" i="3"/>
  <c r="K120" i="3" s="1"/>
  <c r="K97" i="3" s="1"/>
  <c r="AS94" i="1"/>
  <c r="BB94" i="1"/>
  <c r="AX94" i="1"/>
  <c r="AK29" i="1"/>
  <c r="AY94" i="1"/>
  <c r="AK30" i="1" s="1"/>
  <c r="W31" i="1"/>
  <c r="BA94" i="1"/>
  <c r="K128" i="2" l="1"/>
  <c r="K100" i="2"/>
  <c r="BK119" i="3"/>
  <c r="K119" i="3"/>
  <c r="K96" i="3" s="1"/>
  <c r="K32" i="2"/>
  <c r="AG95" i="1"/>
  <c r="AV94" i="1"/>
  <c r="W29" i="1"/>
  <c r="K41" i="2" l="1"/>
  <c r="AN95" i="1"/>
  <c r="K32" i="3"/>
  <c r="AG96" i="1"/>
  <c r="K41" i="3" l="1"/>
  <c r="AN96" i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<sst xmlns="http://schemas.openxmlformats.org/spreadsheetml/2006/main" count="684" uniqueCount="184">
  <si>
    <t>Export Komplet</t>
  </si>
  <si>
    <t/>
  </si>
  <si>
    <t>2.0</t>
  </si>
  <si>
    <t>ZAMOK</t>
  </si>
  <si>
    <t>False</t>
  </si>
  <si>
    <t>True</t>
  </si>
  <si>
    <t>{e251004e-5d98-4c67-adda-40c2ce532642}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</si>
  <si>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</si>
  <si>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</si>
  <si>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</si>
  <si>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</si>
  <si>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</si>
  <si>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</si>
  <si>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</si>
  <si>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</si>
  <si>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as_021_2021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</si>
  <si>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</si>
  <si>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</si>
  <si>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zařízení UTZ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</si>
  <si>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</si>
  <si>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</si>
  <si>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</si>
  <si>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</si>
  <si>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</si>
  <si>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</si>
  <si>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</si>
  <si>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</si>
  <si>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</si>
  <si>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</si>
  <si>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</si>
  <si>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</si>
  <si>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</si>
  <si>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</si>
  <si>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</si>
  <si>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</si>
  <si>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</si>
  <si>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</si>
  <si>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</si>
  <si>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</si>
  <si>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</si>
  <si>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</si>
  <si>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</si>
  <si>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</si>
  <si>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</si>
  <si>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</si>
  <si>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</si>
  <si>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</si>
  <si>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</si>
  <si>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</si>
  <si>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</si>
  <si>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</si>
  <si>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</si>
  <si>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</si>
  <si>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</si>
  <si>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</si>
  <si>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</si>
  <si>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</si>
  <si>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</si>
  <si>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</si>
  <si>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</si>
  <si>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</si>
  <si>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</si>
  <si>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</si>
  <si>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</si>
  <si>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</si>
  <si>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</si>
  <si>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</si>
  <si>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</si>
  <si>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</si>
  <si>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</si>
  <si>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</si>
  <si>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</si>
  <si>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</si>
  <si>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</si>
  <si>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</si>
  <si>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</si>
  <si>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</si>
  <si>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</si>
  <si>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</si>
  <si>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</si>
  <si>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Tlakové nádoby OŘ Olomouc</t>
  </si>
  <si>
    <t>STA</t>
  </si>
  <si>
    <t>1</t>
  </si>
  <si>
    <t>{74387b4a-bd26-43e7-88f4-5ed9f6e9e14f}</t>
  </si>
  <si>
    <t>2</t>
  </si>
  <si>
    <t>SO 02</t>
  </si>
  <si>
    <t>Plynová zařízení OŘ Olomouc</t>
  </si>
  <si>
    <t>{848b1c7a-2949-4f03-94e0-e55e7898b1f7}</t>
  </si>
  <si>
    <t>KRYCÍ LIST SOUPISU PRACÍ</t>
  </si>
  <si>
    <t>Objekt:</t>
  </si>
  <si>
    <t>SO 01 - Tlakové nádoby OŘ Olomouc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</si>
  <si>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</si>
  <si>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</si>
  <si>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</si>
  <si>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</si>
  <si>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</si>
  <si>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</si>
  <si>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</si>
  <si>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</si>
  <si>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</si>
  <si>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</si>
  <si>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>PSV - Práce a dodávky PSV</t>
  </si>
  <si>
    <t xml:space="preserve">    732 - Ústřední vytápění - strojovny</t>
  </si>
  <si>
    <t>M - Práce a dodávky M</t>
  </si>
  <si>
    <t xml:space="preserve">    58-M - Revize vyhrazených technických zařízení</t>
  </si>
  <si>
    <t xml:space="preserve">      9 -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</si>
  <si>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</si>
  <si>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</si>
  <si>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</si>
  <si>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</si>
  <si>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</si>
  <si>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</si>
  <si>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</si>
  <si>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</si>
  <si>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</si>
  <si>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</si>
  <si>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</si>
  <si>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</si>
  <si>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</si>
  <si>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</si>
  <si>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</si>
  <si>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</si>
  <si>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</si>
  <si>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</si>
  <si>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</si>
  <si>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</si>
  <si>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PSV</t>
  </si>
  <si>
    <t>Práce a dodávky PSV</t>
  </si>
  <si>
    <t>732</t>
  </si>
  <si>
    <t>Ústřední vytápění - strojovny</t>
  </si>
  <si>
    <t>K</t>
  </si>
  <si>
    <t>732390911.1</t>
  </si>
  <si>
    <t>Oprava tlakových nádob a nádrží obsahu do 250 l</t>
  </si>
  <si>
    <t>kus</t>
  </si>
  <si>
    <t>16</t>
  </si>
  <si>
    <t>920114700</t>
  </si>
  <si>
    <t>732390912.1</t>
  </si>
  <si>
    <t>Oprava tlakových nádob a nádrží obsahu přes 250 do 700 l</t>
  </si>
  <si>
    <t>1804940376</t>
  </si>
  <si>
    <t>M</t>
  </si>
  <si>
    <t>Práce a dodávky M</t>
  </si>
  <si>
    <t>3</t>
  </si>
  <si>
    <t>58-M</t>
  </si>
  <si>
    <t>Revize vyhrazených technických zařízení</t>
  </si>
  <si>
    <t>580201002</t>
  </si>
  <si>
    <t>Provozní revize tlakových nádob stabilních přes 0,2 do 0,8 m3</t>
  </si>
  <si>
    <t>CS ÚRS 2021 02</t>
  </si>
  <si>
    <t>64</t>
  </si>
  <si>
    <t>-1662012199</t>
  </si>
  <si>
    <t>Online PSC</t>
  </si>
  <si>
    <t>https://podminky.urs.cz/item/CS_URS_2021_02/580201002</t>
  </si>
  <si>
    <t>VV</t>
  </si>
  <si>
    <t>seznam_tlakovych_nadob_2021</t>
  </si>
  <si>
    <t>72+21+9</t>
  </si>
  <si>
    <t>Součet</t>
  </si>
  <si>
    <t>4</t>
  </si>
  <si>
    <t>580202002</t>
  </si>
  <si>
    <t>Vnitřní revize tlakových nádob stabilních přes 0,2 do 0,8 m3</t>
  </si>
  <si>
    <t>-1076075636</t>
  </si>
  <si>
    <t>https://podminky.urs.cz/item/CS_URS_2021_02/580202002</t>
  </si>
  <si>
    <t>5</t>
  </si>
  <si>
    <t>58020R01</t>
  </si>
  <si>
    <t>Výměna tlakových nádob</t>
  </si>
  <si>
    <t>-1813922135</t>
  </si>
  <si>
    <t>6</t>
  </si>
  <si>
    <t>58050R02</t>
  </si>
  <si>
    <t>Vyhotovení průkazu způsobilosti (PZ) tlakových nádob</t>
  </si>
  <si>
    <t>191420782</t>
  </si>
  <si>
    <t>9</t>
  </si>
  <si>
    <t>Ostatní</t>
  </si>
  <si>
    <t>7</t>
  </si>
  <si>
    <t>992114OST</t>
  </si>
  <si>
    <t>Doprava zhotovitele</t>
  </si>
  <si>
    <t>948546071</t>
  </si>
  <si>
    <t>SO 02 - Plynová zařízení OŘ Olomouc</t>
  </si>
  <si>
    <t>580506R01</t>
  </si>
  <si>
    <t>Roční revize a kontroly plynovodů plynových zařízení</t>
  </si>
  <si>
    <t>ks</t>
  </si>
  <si>
    <t>1802406467</t>
  </si>
  <si>
    <t>seznam plynových zařízení 2021</t>
  </si>
  <si>
    <t>158</t>
  </si>
  <si>
    <t>Vyhotovení průkazu způsobilosti (PZ) plyn. zařízení</t>
  </si>
  <si>
    <t>1992375743</t>
  </si>
  <si>
    <t>1378594271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</si>
</sst>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4" fontId="23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podminky.urs.cz/item/CS_URS_2021_02/580202002" TargetMode="External"/><Relationship Id="rId1" Type="http://schemas.openxmlformats.org/officeDocument/2006/relationships/hyperlink" Target="https://podminky.urs.cz/item/CS_URS_2021_02/58020100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pans="1:74" s="1" customFormat="1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F2" s="287"/>
      <c r="BG2" s="287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pans="1:74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50" t="s">
        <v>15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2"/>
      <c r="AQ5" s="22"/>
      <c r="AR5" s="20"/>
      <c r="BG5" s="247" t="s">
        <v>16</v>
      </c>
      <c r="BS5" s="17" t="s">
        <v>7</v>
      </c>
    </row>
    <row r="6" spans="1:74" s="1" customFormat="1" ht="36.950000000000003" customHeight="1">
      <c r="B6" s="21"/>
      <c r="C6" s="22"/>
      <c r="D6" s="28" t="s">
        <v>17</v>
      </c>
      <c r="E6" s="22"/>
      <c r="F6" s="22"/>
      <c r="G6" s="22"/>
      <c r="H6" s="22"/>
      <c r="I6" s="22"/>
      <c r="J6" s="22"/>
      <c r="K6" s="252" t="s">
        <v>18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2"/>
      <c r="AQ6" s="22"/>
      <c r="AR6" s="20"/>
      <c r="BG6" s="248"/>
      <c r="BS6" s="17" t="s">
        <v>7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G7" s="248"/>
      <c r="BS7" s="17" t="s">
        <v>7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/>
      <c r="AO8" s="22"/>
      <c r="AP8" s="22"/>
      <c r="AQ8" s="22"/>
      <c r="AR8" s="20"/>
      <c r="BG8" s="248"/>
      <c r="BS8" s="17" t="s">
        <v>7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248"/>
      <c r="BS9" s="17" t="s">
        <v>7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G10" s="248"/>
      <c r="BS10" s="17" t="s">
        <v>7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G11" s="248"/>
      <c r="BS11" s="17" t="s">
        <v>7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248"/>
      <c r="BS12" s="17" t="s">
        <v>7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G13" s="248"/>
      <c r="BS13" s="17" t="s">
        <v>7</v>
      </c>
    </row>
    <row r="14" spans="1:74">
      <c r="B14" s="21"/>
      <c r="C14" s="22"/>
      <c r="D14" s="22"/>
      <c r="E14" s="253" t="s">
        <v>28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G14" s="248"/>
      <c r="BS14" s="17" t="s">
        <v>7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248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G16" s="24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G17" s="248"/>
      <c r="BS17" s="17" t="s">
        <v>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248"/>
      <c r="BS18" s="17" t="s">
        <v>7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G19" s="248"/>
      <c r="BS19" s="17" t="s">
        <v>7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G20" s="248"/>
      <c r="BS20" s="17" t="s">
        <v>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248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248"/>
    </row>
    <row r="23" spans="1:71" s="1" customFormat="1" ht="16.5" customHeight="1">
      <c r="B23" s="21"/>
      <c r="C23" s="22"/>
      <c r="D23" s="22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2"/>
      <c r="AP23" s="22"/>
      <c r="AQ23" s="22"/>
      <c r="AR23" s="20"/>
      <c r="BG23" s="24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24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G25" s="248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6">
        <f>ROUND(AG94,2)</f>
        <v>0</v>
      </c>
      <c r="AL26" s="257"/>
      <c r="AM26" s="257"/>
      <c r="AN26" s="257"/>
      <c r="AO26" s="257"/>
      <c r="AP26" s="36"/>
      <c r="AQ26" s="36"/>
      <c r="AR26" s="39"/>
      <c r="BG26" s="24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G27" s="248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8" t="s">
        <v>33</v>
      </c>
      <c r="M28" s="258"/>
      <c r="N28" s="258"/>
      <c r="O28" s="258"/>
      <c r="P28" s="258"/>
      <c r="Q28" s="36"/>
      <c r="R28" s="36"/>
      <c r="S28" s="36"/>
      <c r="T28" s="36"/>
      <c r="U28" s="36"/>
      <c r="V28" s="36"/>
      <c r="W28" s="258" t="s">
        <v>34</v>
      </c>
      <c r="X28" s="258"/>
      <c r="Y28" s="258"/>
      <c r="Z28" s="258"/>
      <c r="AA28" s="258"/>
      <c r="AB28" s="258"/>
      <c r="AC28" s="258"/>
      <c r="AD28" s="258"/>
      <c r="AE28" s="258"/>
      <c r="AF28" s="36"/>
      <c r="AG28" s="36"/>
      <c r="AH28" s="36"/>
      <c r="AI28" s="36"/>
      <c r="AJ28" s="36"/>
      <c r="AK28" s="258" t="s">
        <v>35</v>
      </c>
      <c r="AL28" s="258"/>
      <c r="AM28" s="258"/>
      <c r="AN28" s="258"/>
      <c r="AO28" s="258"/>
      <c r="AP28" s="36"/>
      <c r="AQ28" s="36"/>
      <c r="AR28" s="39"/>
      <c r="BG28" s="248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61">
        <v>0.21</v>
      </c>
      <c r="M29" s="260"/>
      <c r="N29" s="260"/>
      <c r="O29" s="260"/>
      <c r="P29" s="260"/>
      <c r="Q29" s="41"/>
      <c r="R29" s="41"/>
      <c r="S29" s="41"/>
      <c r="T29" s="41"/>
      <c r="U29" s="41"/>
      <c r="V29" s="41"/>
      <c r="W29" s="259">
        <f>ROUND(BB94,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1"/>
      <c r="AG29" s="41"/>
      <c r="AH29" s="41"/>
      <c r="AI29" s="41"/>
      <c r="AJ29" s="41"/>
      <c r="AK29" s="259">
        <f>ROUND(AX94, 2)</f>
        <v>0</v>
      </c>
      <c r="AL29" s="260"/>
      <c r="AM29" s="260"/>
      <c r="AN29" s="260"/>
      <c r="AO29" s="260"/>
      <c r="AP29" s="41"/>
      <c r="AQ29" s="41"/>
      <c r="AR29" s="42"/>
      <c r="BG29" s="249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61">
        <v>0.15</v>
      </c>
      <c r="M30" s="260"/>
      <c r="N30" s="260"/>
      <c r="O30" s="260"/>
      <c r="P30" s="260"/>
      <c r="Q30" s="41"/>
      <c r="R30" s="41"/>
      <c r="S30" s="41"/>
      <c r="T30" s="41"/>
      <c r="U30" s="41"/>
      <c r="V30" s="41"/>
      <c r="W30" s="259">
        <f>ROUND(BC94,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1"/>
      <c r="AG30" s="41"/>
      <c r="AH30" s="41"/>
      <c r="AI30" s="41"/>
      <c r="AJ30" s="41"/>
      <c r="AK30" s="259">
        <f>ROUND(AY94, 2)</f>
        <v>0</v>
      </c>
      <c r="AL30" s="260"/>
      <c r="AM30" s="260"/>
      <c r="AN30" s="260"/>
      <c r="AO30" s="260"/>
      <c r="AP30" s="41"/>
      <c r="AQ30" s="41"/>
      <c r="AR30" s="42"/>
      <c r="BG30" s="249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61">
        <v>0.21</v>
      </c>
      <c r="M31" s="260"/>
      <c r="N31" s="260"/>
      <c r="O31" s="260"/>
      <c r="P31" s="260"/>
      <c r="Q31" s="41"/>
      <c r="R31" s="41"/>
      <c r="S31" s="41"/>
      <c r="T31" s="41"/>
      <c r="U31" s="41"/>
      <c r="V31" s="41"/>
      <c r="W31" s="259">
        <f>ROUND(BD94,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1"/>
      <c r="AG31" s="41"/>
      <c r="AH31" s="41"/>
      <c r="AI31" s="41"/>
      <c r="AJ31" s="41"/>
      <c r="AK31" s="259">
        <v>0</v>
      </c>
      <c r="AL31" s="260"/>
      <c r="AM31" s="260"/>
      <c r="AN31" s="260"/>
      <c r="AO31" s="260"/>
      <c r="AP31" s="41"/>
      <c r="AQ31" s="41"/>
      <c r="AR31" s="42"/>
      <c r="BG31" s="249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61">
        <v>0.15</v>
      </c>
      <c r="M32" s="260"/>
      <c r="N32" s="260"/>
      <c r="O32" s="260"/>
      <c r="P32" s="260"/>
      <c r="Q32" s="41"/>
      <c r="R32" s="41"/>
      <c r="S32" s="41"/>
      <c r="T32" s="41"/>
      <c r="U32" s="41"/>
      <c r="V32" s="41"/>
      <c r="W32" s="259">
        <f>ROUND(BE94,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1"/>
      <c r="AG32" s="41"/>
      <c r="AH32" s="41"/>
      <c r="AI32" s="41"/>
      <c r="AJ32" s="41"/>
      <c r="AK32" s="259">
        <v>0</v>
      </c>
      <c r="AL32" s="260"/>
      <c r="AM32" s="260"/>
      <c r="AN32" s="260"/>
      <c r="AO32" s="260"/>
      <c r="AP32" s="41"/>
      <c r="AQ32" s="41"/>
      <c r="AR32" s="42"/>
      <c r="BG32" s="249"/>
    </row>
    <row r="33" spans="1:59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61">
        <v>0</v>
      </c>
      <c r="M33" s="260"/>
      <c r="N33" s="260"/>
      <c r="O33" s="260"/>
      <c r="P33" s="260"/>
      <c r="Q33" s="41"/>
      <c r="R33" s="41"/>
      <c r="S33" s="41"/>
      <c r="T33" s="41"/>
      <c r="U33" s="41"/>
      <c r="V33" s="41"/>
      <c r="W33" s="259">
        <f>ROUND(BF94,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1"/>
      <c r="AG33" s="41"/>
      <c r="AH33" s="41"/>
      <c r="AI33" s="41"/>
      <c r="AJ33" s="41"/>
      <c r="AK33" s="259">
        <v>0</v>
      </c>
      <c r="AL33" s="260"/>
      <c r="AM33" s="260"/>
      <c r="AN33" s="260"/>
      <c r="AO33" s="260"/>
      <c r="AP33" s="41"/>
      <c r="AQ33" s="41"/>
      <c r="AR33" s="42"/>
      <c r="BG33" s="249"/>
    </row>
    <row r="34" spans="1:59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G34" s="248"/>
    </row>
    <row r="35" spans="1:59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62" t="s">
        <v>44</v>
      </c>
      <c r="Y35" s="263"/>
      <c r="Z35" s="263"/>
      <c r="AA35" s="263"/>
      <c r="AB35" s="263"/>
      <c r="AC35" s="45"/>
      <c r="AD35" s="45"/>
      <c r="AE35" s="45"/>
      <c r="AF35" s="45"/>
      <c r="AG35" s="45"/>
      <c r="AH35" s="45"/>
      <c r="AI35" s="45"/>
      <c r="AJ35" s="45"/>
      <c r="AK35" s="264">
        <f>SUM(AK26:AK33)</f>
        <v>0</v>
      </c>
      <c r="AL35" s="263"/>
      <c r="AM35" s="263"/>
      <c r="AN35" s="263"/>
      <c r="AO35" s="265"/>
      <c r="AP35" s="43"/>
      <c r="AQ35" s="43"/>
      <c r="AR35" s="39"/>
      <c r="BG35" s="34"/>
    </row>
    <row r="36" spans="1:59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G36" s="34"/>
    </row>
    <row r="37" spans="1:59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G37" s="34"/>
    </row>
    <row r="38" spans="1:59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9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9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9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9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9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9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9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9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9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9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9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9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9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9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9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9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9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9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9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9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9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9" s="2" customFormat="1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G60" s="34"/>
    </row>
    <row r="61" spans="1:59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9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9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9" s="2" customFormat="1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G64" s="34"/>
    </row>
    <row r="65" spans="1:59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9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9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9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9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9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9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9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9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9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9" s="2" customFormat="1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G75" s="34"/>
    </row>
    <row r="76" spans="1:59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G76" s="34"/>
    </row>
    <row r="77" spans="1:59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G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G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G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G83" s="34"/>
    </row>
    <row r="84" spans="1:91" s="4" customFormat="1" ht="12" customHeight="1">
      <c r="B84" s="58"/>
      <c r="C84" s="29" t="s">
        <v>14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as_021_2021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17</v>
      </c>
      <c r="D85" s="63"/>
      <c r="E85" s="63"/>
      <c r="F85" s="63"/>
      <c r="G85" s="63"/>
      <c r="H85" s="63"/>
      <c r="I85" s="63"/>
      <c r="J85" s="63"/>
      <c r="K85" s="63"/>
      <c r="L85" s="266" t="str">
        <f>K6</f>
        <v>Opravy zařízení UTZ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G86" s="34"/>
    </row>
    <row r="87" spans="1:91" s="2" customFormat="1" ht="12" customHeight="1">
      <c r="A87" s="34"/>
      <c r="B87" s="35"/>
      <c r="C87" s="29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23</v>
      </c>
      <c r="AJ87" s="36"/>
      <c r="AK87" s="36"/>
      <c r="AL87" s="36"/>
      <c r="AM87" s="268" t="str">
        <f>IF(AN8= "","",AN8)</f>
        <v/>
      </c>
      <c r="AN87" s="268"/>
      <c r="AO87" s="36"/>
      <c r="AP87" s="36"/>
      <c r="AQ87" s="36"/>
      <c r="AR87" s="39"/>
      <c r="BG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G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69" t="str">
        <f>IF(E17="","",E17)</f>
        <v xml:space="preserve"> </v>
      </c>
      <c r="AN89" s="270"/>
      <c r="AO89" s="270"/>
      <c r="AP89" s="270"/>
      <c r="AQ89" s="36"/>
      <c r="AR89" s="39"/>
      <c r="AS89" s="271" t="s">
        <v>52</v>
      </c>
      <c r="AT89" s="272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8"/>
      <c r="BG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69" t="str">
        <f>IF(E20="","",E20)</f>
        <v xml:space="preserve"> </v>
      </c>
      <c r="AN90" s="270"/>
      <c r="AO90" s="270"/>
      <c r="AP90" s="270"/>
      <c r="AQ90" s="36"/>
      <c r="AR90" s="39"/>
      <c r="AS90" s="273"/>
      <c r="AT90" s="274"/>
      <c r="AU90" s="69"/>
      <c r="AV90" s="69"/>
      <c r="AW90" s="69"/>
      <c r="AX90" s="69"/>
      <c r="AY90" s="69"/>
      <c r="AZ90" s="69"/>
      <c r="BA90" s="69"/>
      <c r="BB90" s="69"/>
      <c r="BC90" s="69"/>
      <c r="BD90" s="69"/>
      <c r="BE90" s="69"/>
      <c r="BF90" s="70"/>
      <c r="BG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5"/>
      <c r="AT91" s="276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2"/>
      <c r="BG91" s="34"/>
    </row>
    <row r="92" spans="1:91" s="2" customFormat="1" ht="29.25" customHeight="1">
      <c r="A92" s="34"/>
      <c r="B92" s="35"/>
      <c r="C92" s="277" t="s">
        <v>53</v>
      </c>
      <c r="D92" s="278"/>
      <c r="E92" s="278"/>
      <c r="F92" s="278"/>
      <c r="G92" s="278"/>
      <c r="H92" s="73"/>
      <c r="I92" s="279" t="s">
        <v>54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55</v>
      </c>
      <c r="AH92" s="278"/>
      <c r="AI92" s="278"/>
      <c r="AJ92" s="278"/>
      <c r="AK92" s="278"/>
      <c r="AL92" s="278"/>
      <c r="AM92" s="278"/>
      <c r="AN92" s="279" t="s">
        <v>56</v>
      </c>
      <c r="AO92" s="278"/>
      <c r="AP92" s="281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6" t="s">
        <v>69</v>
      </c>
      <c r="BE92" s="76" t="s">
        <v>70</v>
      </c>
      <c r="BF92" s="77" t="s">
        <v>71</v>
      </c>
      <c r="BG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80"/>
      <c r="BG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5">
        <f>ROUND(SUM(AG95:AG96),2)</f>
        <v>0</v>
      </c>
      <c r="AH94" s="285"/>
      <c r="AI94" s="285"/>
      <c r="AJ94" s="285"/>
      <c r="AK94" s="285"/>
      <c r="AL94" s="285"/>
      <c r="AM94" s="285"/>
      <c r="AN94" s="286">
        <f>SUM(AG94,AV94)</f>
        <v>0</v>
      </c>
      <c r="AO94" s="286"/>
      <c r="AP94" s="286"/>
      <c r="AQ94" s="85" t="s">
        <v>1</v>
      </c>
      <c r="AR94" s="86"/>
      <c r="AS94" s="87">
        <f>ROUND(SUM(AS95:AS96),2)</f>
        <v>0</v>
      </c>
      <c r="AT94" s="88">
        <f>ROUND(SUM(AT95:AT96),2)</f>
        <v>0</v>
      </c>
      <c r="AU94" s="89">
        <f>ROUND(SUM(AU95:AU96),2)</f>
        <v>0</v>
      </c>
      <c r="AV94" s="89">
        <f>ROUND(SUM(AX94:AY94),2)</f>
        <v>0</v>
      </c>
      <c r="AW94" s="90">
        <f>ROUND(SUM(AW95:AW96),5)</f>
        <v>0</v>
      </c>
      <c r="AX94" s="89">
        <f>ROUND(BB94*L29,2)</f>
        <v>0</v>
      </c>
      <c r="AY94" s="89">
        <f>ROUND(BC94*L30,2)</f>
        <v>0</v>
      </c>
      <c r="AZ94" s="89">
        <f>ROUND(BD94*L29,2)</f>
        <v>0</v>
      </c>
      <c r="BA94" s="89">
        <f>ROUND(BE94*L30,2)</f>
        <v>0</v>
      </c>
      <c r="BB94" s="89">
        <f>ROUND(SUM(BB95:BB96),2)</f>
        <v>0</v>
      </c>
      <c r="BC94" s="89">
        <f>ROUND(SUM(BC95:BC96),2)</f>
        <v>0</v>
      </c>
      <c r="BD94" s="89">
        <f>ROUND(SUM(BD95:BD96),2)</f>
        <v>0</v>
      </c>
      <c r="BE94" s="89">
        <f>ROUND(SUM(BE95:BE96),2)</f>
        <v>0</v>
      </c>
      <c r="BF94" s="91">
        <f>ROUND(SUM(BF95:BF96),2)</f>
        <v>0</v>
      </c>
      <c r="BS94" s="92" t="s">
        <v>73</v>
      </c>
      <c r="BT94" s="92" t="s">
        <v>74</v>
      </c>
      <c r="BU94" s="93" t="s">
        <v>75</v>
      </c>
      <c r="BV94" s="92" t="s">
        <v>76</v>
      </c>
      <c r="BW94" s="92" t="s">
        <v>6</v>
      </c>
      <c r="BX94" s="92" t="s">
        <v>77</v>
      </c>
      <c r="CL94" s="92" t="s">
        <v>1</v>
      </c>
    </row>
    <row r="95" spans="1:91" s="7" customFormat="1" ht="16.5" customHeight="1">
      <c r="A95" s="94" t="s">
        <v>78</v>
      </c>
      <c r="B95" s="95"/>
      <c r="C95" s="96"/>
      <c r="D95" s="284" t="s">
        <v>79</v>
      </c>
      <c r="E95" s="284"/>
      <c r="F95" s="284"/>
      <c r="G95" s="284"/>
      <c r="H95" s="284"/>
      <c r="I95" s="97"/>
      <c r="J95" s="284" t="s">
        <v>80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'SO 01 - Tlakové nádoby OŘ...'!K32</f>
        <v>0</v>
      </c>
      <c r="AH95" s="283"/>
      <c r="AI95" s="283"/>
      <c r="AJ95" s="283"/>
      <c r="AK95" s="283"/>
      <c r="AL95" s="283"/>
      <c r="AM95" s="283"/>
      <c r="AN95" s="282">
        <f>SUM(AG95,AV95)</f>
        <v>0</v>
      </c>
      <c r="AO95" s="283"/>
      <c r="AP95" s="283"/>
      <c r="AQ95" s="98" t="s">
        <v>81</v>
      </c>
      <c r="AR95" s="99"/>
      <c r="AS95" s="100">
        <f>'SO 01 - Tlakové nádoby OŘ...'!K30</f>
        <v>0</v>
      </c>
      <c r="AT95" s="101">
        <f>'SO 01 - Tlakové nádoby OŘ...'!K31</f>
        <v>0</v>
      </c>
      <c r="AU95" s="101">
        <v>0</v>
      </c>
      <c r="AV95" s="101">
        <f>ROUND(SUM(AX95:AY95),2)</f>
        <v>0</v>
      </c>
      <c r="AW95" s="102">
        <f>'SO 01 - Tlakové nádoby OŘ...'!T122</f>
        <v>0</v>
      </c>
      <c r="AX95" s="101">
        <f>'SO 01 - Tlakové nádoby OŘ...'!K35</f>
        <v>0</v>
      </c>
      <c r="AY95" s="101">
        <f>'SO 01 - Tlakové nádoby OŘ...'!K36</f>
        <v>0</v>
      </c>
      <c r="AZ95" s="101">
        <f>'SO 01 - Tlakové nádoby OŘ...'!K37</f>
        <v>0</v>
      </c>
      <c r="BA95" s="101">
        <f>'SO 01 - Tlakové nádoby OŘ...'!K38</f>
        <v>0</v>
      </c>
      <c r="BB95" s="101">
        <f>'SO 01 - Tlakové nádoby OŘ...'!F35</f>
        <v>0</v>
      </c>
      <c r="BC95" s="101">
        <f>'SO 01 - Tlakové nádoby OŘ...'!F36</f>
        <v>0</v>
      </c>
      <c r="BD95" s="101">
        <f>'SO 01 - Tlakové nádoby OŘ...'!F37</f>
        <v>0</v>
      </c>
      <c r="BE95" s="101">
        <f>'SO 01 - Tlakové nádoby OŘ...'!F38</f>
        <v>0</v>
      </c>
      <c r="BF95" s="103">
        <f>'SO 01 - Tlakové nádoby OŘ...'!F39</f>
        <v>0</v>
      </c>
      <c r="BT95" s="104" t="s">
        <v>82</v>
      </c>
      <c r="BV95" s="104" t="s">
        <v>76</v>
      </c>
      <c r="BW95" s="104" t="s">
        <v>83</v>
      </c>
      <c r="BX95" s="104" t="s">
        <v>6</v>
      </c>
      <c r="CL95" s="104" t="s">
        <v>1</v>
      </c>
      <c r="CM95" s="104" t="s">
        <v>84</v>
      </c>
    </row>
    <row r="96" spans="1:91" s="7" customFormat="1" ht="16.5" customHeight="1">
      <c r="A96" s="94" t="s">
        <v>78</v>
      </c>
      <c r="B96" s="95"/>
      <c r="C96" s="96"/>
      <c r="D96" s="284" t="s">
        <v>85</v>
      </c>
      <c r="E96" s="284"/>
      <c r="F96" s="284"/>
      <c r="G96" s="284"/>
      <c r="H96" s="284"/>
      <c r="I96" s="97"/>
      <c r="J96" s="284" t="s">
        <v>86</v>
      </c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2">
        <f>'SO 02 - Plynová zařízení ...'!K32</f>
        <v>0</v>
      </c>
      <c r="AH96" s="283"/>
      <c r="AI96" s="283"/>
      <c r="AJ96" s="283"/>
      <c r="AK96" s="283"/>
      <c r="AL96" s="283"/>
      <c r="AM96" s="283"/>
      <c r="AN96" s="282">
        <f>SUM(AG96,AV96)</f>
        <v>0</v>
      </c>
      <c r="AO96" s="283"/>
      <c r="AP96" s="283"/>
      <c r="AQ96" s="98" t="s">
        <v>81</v>
      </c>
      <c r="AR96" s="99"/>
      <c r="AS96" s="105">
        <f>'SO 02 - Plynová zařízení ...'!K30</f>
        <v>0</v>
      </c>
      <c r="AT96" s="106">
        <f>'SO 02 - Plynová zařízení ...'!K31</f>
        <v>0</v>
      </c>
      <c r="AU96" s="106">
        <v>0</v>
      </c>
      <c r="AV96" s="106">
        <f>ROUND(SUM(AX96:AY96),2)</f>
        <v>0</v>
      </c>
      <c r="AW96" s="107">
        <f>'SO 02 - Plynová zařízení ...'!T119</f>
        <v>0</v>
      </c>
      <c r="AX96" s="106">
        <f>'SO 02 - Plynová zařízení ...'!K35</f>
        <v>0</v>
      </c>
      <c r="AY96" s="106">
        <f>'SO 02 - Plynová zařízení ...'!K36</f>
        <v>0</v>
      </c>
      <c r="AZ96" s="106">
        <f>'SO 02 - Plynová zařízení ...'!K37</f>
        <v>0</v>
      </c>
      <c r="BA96" s="106">
        <f>'SO 02 - Plynová zařízení ...'!K38</f>
        <v>0</v>
      </c>
      <c r="BB96" s="106">
        <f>'SO 02 - Plynová zařízení ...'!F35</f>
        <v>0</v>
      </c>
      <c r="BC96" s="106">
        <f>'SO 02 - Plynová zařízení ...'!F36</f>
        <v>0</v>
      </c>
      <c r="BD96" s="106">
        <f>'SO 02 - Plynová zařízení ...'!F37</f>
        <v>0</v>
      </c>
      <c r="BE96" s="106">
        <f>'SO 02 - Plynová zařízení ...'!F38</f>
        <v>0</v>
      </c>
      <c r="BF96" s="108">
        <f>'SO 02 - Plynová zařízení ...'!F39</f>
        <v>0</v>
      </c>
      <c r="BT96" s="104" t="s">
        <v>82</v>
      </c>
      <c r="BV96" s="104" t="s">
        <v>76</v>
      </c>
      <c r="BW96" s="104" t="s">
        <v>87</v>
      </c>
      <c r="BX96" s="104" t="s">
        <v>6</v>
      </c>
      <c r="CL96" s="104" t="s">
        <v>1</v>
      </c>
      <c r="CM96" s="104" t="s">
        <v>84</v>
      </c>
    </row>
    <row r="97" spans="1:59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</row>
    <row r="98" spans="1:59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</row>
  </sheetData>
  <sheetProtection algorithmName="SHA-512" hashValue="yts/mRuiGWN7K4uphTEPXu/SE1lpDOYVKXEgmBaOQfhc61SUFIPkNbQCH0uWsELt9zRuB7yrt17SaAErxF8DFA==" saltValue="MxW8mFvaY5FEfFIj9pHT+gHWkDgKRvEOQ+bdKqvYUli0vPZYhnPw6ENmpc9/PekHeqqXoFtRu7SYbL6kzc6E+g==" spinCount="100000" sheet="1" objects="1" scenarios="1" formatColumns="0" formatRows="0"/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Tlakové nádoby OŘ...'!C2" display="/"/>
    <hyperlink ref="A96" location="'SO 02 - Plynová zaříze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T2" s="17" t="s">
        <v>83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88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88" t="str">
        <f>'Rekapitulace stavby'!K6</f>
        <v>Opravy zařízení UTZ</v>
      </c>
      <c r="F7" s="289"/>
      <c r="G7" s="289"/>
      <c r="H7" s="289"/>
      <c r="M7" s="20"/>
    </row>
    <row r="8" spans="1:46" s="2" customFormat="1" ht="12" customHeight="1">
      <c r="A8" s="34"/>
      <c r="B8" s="39"/>
      <c r="C8" s="34"/>
      <c r="D8" s="113" t="s">
        <v>89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0" t="s">
        <v>90</v>
      </c>
      <c r="F9" s="291"/>
      <c r="G9" s="291"/>
      <c r="H9" s="291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2" t="str">
        <f>'Rekapitulace stavby'!E14</f>
        <v>Vyplň údaj</v>
      </c>
      <c r="F18" s="293"/>
      <c r="G18" s="293"/>
      <c r="H18" s="293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294" t="s">
        <v>1</v>
      </c>
      <c r="F27" s="294"/>
      <c r="G27" s="294"/>
      <c r="H27" s="294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91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92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ROUND(K122,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ROUND((SUM(BE122:BE145)),  2)</f>
        <v>0</v>
      </c>
      <c r="G35" s="34"/>
      <c r="H35" s="34"/>
      <c r="I35" s="125">
        <v>0.21</v>
      </c>
      <c r="J35" s="34"/>
      <c r="K35" s="120">
        <f>ROUND(((SUM(BE122:BE145))*I35),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ROUND((SUM(BF122:BF145)),  2)</f>
        <v>0</v>
      </c>
      <c r="G36" s="34"/>
      <c r="H36" s="34"/>
      <c r="I36" s="125">
        <v>0.15</v>
      </c>
      <c r="J36" s="34"/>
      <c r="K36" s="120">
        <f>ROUND(((SUM(BF122:BF145))*I36),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ROUND((SUM(BG122:BG145)),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ROUND((SUM(BH122:BH145)),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ROUND((SUM(BI122:BI145)),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5" t="str">
        <f>E7</f>
        <v>Opravy zařízení UTZ</v>
      </c>
      <c r="F85" s="296"/>
      <c r="G85" s="296"/>
      <c r="H85" s="296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89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6" t="str">
        <f>E9</f>
        <v>SO 01 - Tlakové nádoby OŘ Olomouc</v>
      </c>
      <c r="F87" s="297"/>
      <c r="G87" s="297"/>
      <c r="H87" s="297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94</v>
      </c>
      <c r="D94" s="145"/>
      <c r="E94" s="145"/>
      <c r="F94" s="145"/>
      <c r="G94" s="145"/>
      <c r="H94" s="145"/>
      <c r="I94" s="146" t="s">
        <v>95</v>
      </c>
      <c r="J94" s="146" t="s">
        <v>96</v>
      </c>
      <c r="K94" s="146" t="s">
        <v>97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98</v>
      </c>
      <c r="D96" s="36"/>
      <c r="E96" s="36"/>
      <c r="F96" s="36"/>
      <c r="G96" s="36"/>
      <c r="H96" s="36"/>
      <c r="I96" s="84">
        <f t="shared" ref="I96:J99" si="0">Q122</f>
        <v>0</v>
      </c>
      <c r="J96" s="84">
        <f t="shared" si="0"/>
        <v>0</v>
      </c>
      <c r="K96" s="84">
        <f>K122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99</v>
      </c>
    </row>
    <row r="97" spans="1:31" s="9" customFormat="1" ht="24.95" customHeight="1">
      <c r="B97" s="148"/>
      <c r="C97" s="149"/>
      <c r="D97" s="150" t="s">
        <v>100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K123</f>
        <v>0</v>
      </c>
      <c r="L97" s="149"/>
      <c r="M97" s="153"/>
    </row>
    <row r="98" spans="1:31" s="9" customFormat="1" ht="24.95" customHeight="1">
      <c r="B98" s="148"/>
      <c r="C98" s="149"/>
      <c r="D98" s="150" t="s">
        <v>101</v>
      </c>
      <c r="E98" s="151"/>
      <c r="F98" s="151"/>
      <c r="G98" s="151"/>
      <c r="H98" s="151"/>
      <c r="I98" s="152">
        <f t="shared" si="0"/>
        <v>0</v>
      </c>
      <c r="J98" s="152">
        <f t="shared" si="0"/>
        <v>0</v>
      </c>
      <c r="K98" s="152">
        <f>K124</f>
        <v>0</v>
      </c>
      <c r="L98" s="149"/>
      <c r="M98" s="153"/>
    </row>
    <row r="99" spans="1:31" s="10" customFormat="1" ht="19.899999999999999" customHeight="1">
      <c r="B99" s="154"/>
      <c r="C99" s="155"/>
      <c r="D99" s="156" t="s">
        <v>102</v>
      </c>
      <c r="E99" s="157"/>
      <c r="F99" s="157"/>
      <c r="G99" s="157"/>
      <c r="H99" s="157"/>
      <c r="I99" s="158">
        <f t="shared" si="0"/>
        <v>0</v>
      </c>
      <c r="J99" s="158">
        <f t="shared" si="0"/>
        <v>0</v>
      </c>
      <c r="K99" s="158">
        <f>K125</f>
        <v>0</v>
      </c>
      <c r="L99" s="155"/>
      <c r="M99" s="159"/>
    </row>
    <row r="100" spans="1:31" s="9" customFormat="1" ht="24.95" customHeight="1">
      <c r="B100" s="148"/>
      <c r="C100" s="149"/>
      <c r="D100" s="150" t="s">
        <v>103</v>
      </c>
      <c r="E100" s="151"/>
      <c r="F100" s="151"/>
      <c r="G100" s="151"/>
      <c r="H100" s="151"/>
      <c r="I100" s="152">
        <f>Q128</f>
        <v>0</v>
      </c>
      <c r="J100" s="152">
        <f>R128</f>
        <v>0</v>
      </c>
      <c r="K100" s="152">
        <f>K128</f>
        <v>0</v>
      </c>
      <c r="L100" s="149"/>
      <c r="M100" s="153"/>
    </row>
    <row r="101" spans="1:31" s="10" customFormat="1" ht="19.899999999999999" customHeight="1">
      <c r="B101" s="154"/>
      <c r="C101" s="155"/>
      <c r="D101" s="156" t="s">
        <v>104</v>
      </c>
      <c r="E101" s="157"/>
      <c r="F101" s="157"/>
      <c r="G101" s="157"/>
      <c r="H101" s="157"/>
      <c r="I101" s="158">
        <f>Q129</f>
        <v>0</v>
      </c>
      <c r="J101" s="158">
        <f>R129</f>
        <v>0</v>
      </c>
      <c r="K101" s="158">
        <f>K129</f>
        <v>0</v>
      </c>
      <c r="L101" s="155"/>
      <c r="M101" s="159"/>
    </row>
    <row r="102" spans="1:31" s="10" customFormat="1" ht="14.85" customHeight="1">
      <c r="B102" s="154"/>
      <c r="C102" s="155"/>
      <c r="D102" s="156" t="s">
        <v>105</v>
      </c>
      <c r="E102" s="157"/>
      <c r="F102" s="157"/>
      <c r="G102" s="157"/>
      <c r="H102" s="157"/>
      <c r="I102" s="158">
        <f>Q144</f>
        <v>0</v>
      </c>
      <c r="J102" s="158">
        <f>R144</f>
        <v>0</v>
      </c>
      <c r="K102" s="158">
        <f>K144</f>
        <v>0</v>
      </c>
      <c r="L102" s="155"/>
      <c r="M102" s="159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106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17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5" t="str">
        <f>E7</f>
        <v>Opravy zařízení UTZ</v>
      </c>
      <c r="F112" s="296"/>
      <c r="G112" s="296"/>
      <c r="H112" s="29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89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6" t="str">
        <f>E9</f>
        <v>SO 01 - Tlakové nádoby OŘ Olomouc</v>
      </c>
      <c r="F114" s="297"/>
      <c r="G114" s="297"/>
      <c r="H114" s="297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21</v>
      </c>
      <c r="D116" s="36"/>
      <c r="E116" s="36"/>
      <c r="F116" s="27" t="str">
        <f>F12</f>
        <v xml:space="preserve"> </v>
      </c>
      <c r="G116" s="36"/>
      <c r="H116" s="36"/>
      <c r="I116" s="29" t="s">
        <v>23</v>
      </c>
      <c r="J116" s="66">
        <f>IF(J12="","",J12)</f>
        <v>0</v>
      </c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 xml:space="preserve"> </v>
      </c>
      <c r="G118" s="36"/>
      <c r="H118" s="36"/>
      <c r="I118" s="29" t="s">
        <v>29</v>
      </c>
      <c r="J118" s="32" t="str">
        <f>E21</f>
        <v xml:space="preserve"> </v>
      </c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27</v>
      </c>
      <c r="D119" s="36"/>
      <c r="E119" s="36"/>
      <c r="F119" s="27" t="str">
        <f>IF(E18="","",E18)</f>
        <v>Vyplň údaj</v>
      </c>
      <c r="G119" s="36"/>
      <c r="H119" s="36"/>
      <c r="I119" s="29" t="s">
        <v>30</v>
      </c>
      <c r="J119" s="32" t="str">
        <f>E24</f>
        <v xml:space="preserve"> </v>
      </c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0"/>
      <c r="B121" s="161"/>
      <c r="C121" s="162" t="s">
        <v>107</v>
      </c>
      <c r="D121" s="163" t="s">
        <v>57</v>
      </c>
      <c r="E121" s="163" t="s">
        <v>53</v>
      </c>
      <c r="F121" s="163" t="s">
        <v>54</v>
      </c>
      <c r="G121" s="163" t="s">
        <v>108</v>
      </c>
      <c r="H121" s="163" t="s">
        <v>109</v>
      </c>
      <c r="I121" s="163" t="s">
        <v>110</v>
      </c>
      <c r="J121" s="163" t="s">
        <v>111</v>
      </c>
      <c r="K121" s="163" t="s">
        <v>97</v>
      </c>
      <c r="L121" s="164" t="s">
        <v>112</v>
      </c>
      <c r="M121" s="165"/>
      <c r="N121" s="75" t="s">
        <v>1</v>
      </c>
      <c r="O121" s="76" t="s">
        <v>36</v>
      </c>
      <c r="P121" s="76" t="s">
        <v>113</v>
      </c>
      <c r="Q121" s="76" t="s">
        <v>114</v>
      </c>
      <c r="R121" s="76" t="s">
        <v>115</v>
      </c>
      <c r="S121" s="76" t="s">
        <v>116</v>
      </c>
      <c r="T121" s="76" t="s">
        <v>117</v>
      </c>
      <c r="U121" s="76" t="s">
        <v>118</v>
      </c>
      <c r="V121" s="76" t="s">
        <v>119</v>
      </c>
      <c r="W121" s="76" t="s">
        <v>120</v>
      </c>
      <c r="X121" s="77" t="s">
        <v>121</v>
      </c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4"/>
      <c r="B122" s="35"/>
      <c r="C122" s="82" t="s">
        <v>122</v>
      </c>
      <c r="D122" s="36"/>
      <c r="E122" s="36"/>
      <c r="F122" s="36"/>
      <c r="G122" s="36"/>
      <c r="H122" s="36"/>
      <c r="I122" s="36"/>
      <c r="J122" s="36"/>
      <c r="K122" s="166">
        <f>BK122</f>
        <v>0</v>
      </c>
      <c r="L122" s="36"/>
      <c r="M122" s="39"/>
      <c r="N122" s="78"/>
      <c r="O122" s="167"/>
      <c r="P122" s="79"/>
      <c r="Q122" s="168">
        <f>Q123+Q124+Q128</f>
        <v>0</v>
      </c>
      <c r="R122" s="168">
        <f>R123+R124+R128</f>
        <v>0</v>
      </c>
      <c r="S122" s="79"/>
      <c r="T122" s="169">
        <f>T123+T124+T128</f>
        <v>0</v>
      </c>
      <c r="U122" s="79"/>
      <c r="V122" s="169">
        <f>V123+V124+V128</f>
        <v>0.34084000000000003</v>
      </c>
      <c r="W122" s="79"/>
      <c r="X122" s="170">
        <f>X123+X124+X128</f>
        <v>0</v>
      </c>
      <c r="Y122" s="34"/>
      <c r="Z122" s="34"/>
      <c r="AA122" s="34"/>
      <c r="AB122" s="34"/>
      <c r="AC122" s="34"/>
      <c r="AD122" s="34"/>
      <c r="AE122" s="34"/>
      <c r="AT122" s="17" t="s">
        <v>73</v>
      </c>
      <c r="AU122" s="17" t="s">
        <v>99</v>
      </c>
      <c r="BK122" s="171">
        <f>BK123+BK124+BK128</f>
        <v>0</v>
      </c>
    </row>
    <row r="123" spans="1:65" s="12" customFormat="1" ht="25.9" customHeight="1">
      <c r="B123" s="172"/>
      <c r="C123" s="173"/>
      <c r="D123" s="174" t="s">
        <v>73</v>
      </c>
      <c r="E123" s="175" t="s">
        <v>123</v>
      </c>
      <c r="F123" s="175" t="s">
        <v>124</v>
      </c>
      <c r="G123" s="173"/>
      <c r="H123" s="173"/>
      <c r="I123" s="176"/>
      <c r="J123" s="176"/>
      <c r="K123" s="177">
        <f>BK123</f>
        <v>0</v>
      </c>
      <c r="L123" s="173"/>
      <c r="M123" s="178"/>
      <c r="N123" s="179"/>
      <c r="O123" s="180"/>
      <c r="P123" s="180"/>
      <c r="Q123" s="181">
        <v>0</v>
      </c>
      <c r="R123" s="181">
        <v>0</v>
      </c>
      <c r="S123" s="180"/>
      <c r="T123" s="182">
        <v>0</v>
      </c>
      <c r="U123" s="180"/>
      <c r="V123" s="182">
        <v>0</v>
      </c>
      <c r="W123" s="180"/>
      <c r="X123" s="183">
        <v>0</v>
      </c>
      <c r="AR123" s="184" t="s">
        <v>82</v>
      </c>
      <c r="AT123" s="185" t="s">
        <v>73</v>
      </c>
      <c r="AU123" s="185" t="s">
        <v>74</v>
      </c>
      <c r="AY123" s="184" t="s">
        <v>125</v>
      </c>
      <c r="BK123" s="186">
        <v>0</v>
      </c>
    </row>
    <row r="124" spans="1:65" s="12" customFormat="1" ht="25.9" customHeight="1">
      <c r="B124" s="172"/>
      <c r="C124" s="173"/>
      <c r="D124" s="174" t="s">
        <v>73</v>
      </c>
      <c r="E124" s="175" t="s">
        <v>126</v>
      </c>
      <c r="F124" s="175" t="s">
        <v>127</v>
      </c>
      <c r="G124" s="173"/>
      <c r="H124" s="173"/>
      <c r="I124" s="176"/>
      <c r="J124" s="176"/>
      <c r="K124" s="177">
        <f>BK124</f>
        <v>0</v>
      </c>
      <c r="L124" s="173"/>
      <c r="M124" s="178"/>
      <c r="N124" s="179"/>
      <c r="O124" s="180"/>
      <c r="P124" s="180"/>
      <c r="Q124" s="181">
        <f>Q125</f>
        <v>0</v>
      </c>
      <c r="R124" s="181">
        <f>R125</f>
        <v>0</v>
      </c>
      <c r="S124" s="180"/>
      <c r="T124" s="182">
        <f>T125</f>
        <v>0</v>
      </c>
      <c r="U124" s="180"/>
      <c r="V124" s="182">
        <f>V125</f>
        <v>5.8299999999999998E-2</v>
      </c>
      <c r="W124" s="180"/>
      <c r="X124" s="183">
        <f>X125</f>
        <v>0</v>
      </c>
      <c r="AR124" s="184" t="s">
        <v>84</v>
      </c>
      <c r="AT124" s="185" t="s">
        <v>73</v>
      </c>
      <c r="AU124" s="185" t="s">
        <v>74</v>
      </c>
      <c r="AY124" s="184" t="s">
        <v>125</v>
      </c>
      <c r="BK124" s="186">
        <f>BK125</f>
        <v>0</v>
      </c>
    </row>
    <row r="125" spans="1:65" s="12" customFormat="1" ht="22.9" customHeight="1">
      <c r="B125" s="172"/>
      <c r="C125" s="173"/>
      <c r="D125" s="174" t="s">
        <v>73</v>
      </c>
      <c r="E125" s="187" t="s">
        <v>128</v>
      </c>
      <c r="F125" s="187" t="s">
        <v>129</v>
      </c>
      <c r="G125" s="173"/>
      <c r="H125" s="173"/>
      <c r="I125" s="176"/>
      <c r="J125" s="176"/>
      <c r="K125" s="188">
        <f>BK125</f>
        <v>0</v>
      </c>
      <c r="L125" s="173"/>
      <c r="M125" s="178"/>
      <c r="N125" s="179"/>
      <c r="O125" s="180"/>
      <c r="P125" s="180"/>
      <c r="Q125" s="181">
        <f>SUM(Q126:Q127)</f>
        <v>0</v>
      </c>
      <c r="R125" s="181">
        <f>SUM(R126:R127)</f>
        <v>0</v>
      </c>
      <c r="S125" s="180"/>
      <c r="T125" s="182">
        <f>SUM(T126:T127)</f>
        <v>0</v>
      </c>
      <c r="U125" s="180"/>
      <c r="V125" s="182">
        <f>SUM(V126:V127)</f>
        <v>5.8299999999999998E-2</v>
      </c>
      <c r="W125" s="180"/>
      <c r="X125" s="183">
        <f>SUM(X126:X127)</f>
        <v>0</v>
      </c>
      <c r="AR125" s="184" t="s">
        <v>84</v>
      </c>
      <c r="AT125" s="185" t="s">
        <v>73</v>
      </c>
      <c r="AU125" s="185" t="s">
        <v>82</v>
      </c>
      <c r="AY125" s="184" t="s">
        <v>125</v>
      </c>
      <c r="BK125" s="186">
        <f>SUM(BK126:BK127)</f>
        <v>0</v>
      </c>
    </row>
    <row r="126" spans="1:65" s="2" customFormat="1" ht="21.75" customHeight="1">
      <c r="A126" s="34"/>
      <c r="B126" s="35"/>
      <c r="C126" s="189" t="s">
        <v>82</v>
      </c>
      <c r="D126" s="189" t="s">
        <v>130</v>
      </c>
      <c r="E126" s="190" t="s">
        <v>131</v>
      </c>
      <c r="F126" s="191" t="s">
        <v>132</v>
      </c>
      <c r="G126" s="192" t="s">
        <v>133</v>
      </c>
      <c r="H126" s="193">
        <v>30</v>
      </c>
      <c r="I126" s="194"/>
      <c r="J126" s="194"/>
      <c r="K126" s="195">
        <f>ROUND(P126*H126,2)</f>
        <v>0</v>
      </c>
      <c r="L126" s="191" t="s">
        <v>1</v>
      </c>
      <c r="M126" s="39"/>
      <c r="N126" s="196" t="s">
        <v>1</v>
      </c>
      <c r="O126" s="197" t="s">
        <v>37</v>
      </c>
      <c r="P126" s="198">
        <f>I126+J126</f>
        <v>0</v>
      </c>
      <c r="Q126" s="198">
        <f>ROUND(I126*H126,2)</f>
        <v>0</v>
      </c>
      <c r="R126" s="198">
        <f>ROUND(J126*H126,2)</f>
        <v>0</v>
      </c>
      <c r="S126" s="71"/>
      <c r="T126" s="199">
        <f>S126*H126</f>
        <v>0</v>
      </c>
      <c r="U126" s="199">
        <v>6.6E-4</v>
      </c>
      <c r="V126" s="199">
        <f>U126*H126</f>
        <v>1.9799999999999998E-2</v>
      </c>
      <c r="W126" s="199">
        <v>0</v>
      </c>
      <c r="X126" s="200">
        <f>W126*H126</f>
        <v>0</v>
      </c>
      <c r="Y126" s="34"/>
      <c r="Z126" s="34"/>
      <c r="AA126" s="34"/>
      <c r="AB126" s="34"/>
      <c r="AC126" s="34"/>
      <c r="AD126" s="34"/>
      <c r="AE126" s="34"/>
      <c r="AR126" s="201" t="s">
        <v>134</v>
      </c>
      <c r="AT126" s="201" t="s">
        <v>130</v>
      </c>
      <c r="AU126" s="201" t="s">
        <v>84</v>
      </c>
      <c r="AY126" s="17" t="s">
        <v>125</v>
      </c>
      <c r="BE126" s="202">
        <f>IF(O126="základní",K126,0)</f>
        <v>0</v>
      </c>
      <c r="BF126" s="202">
        <f>IF(O126="snížená",K126,0)</f>
        <v>0</v>
      </c>
      <c r="BG126" s="202">
        <f>IF(O126="zákl. přenesená",K126,0)</f>
        <v>0</v>
      </c>
      <c r="BH126" s="202">
        <f>IF(O126="sníž. přenesená",K126,0)</f>
        <v>0</v>
      </c>
      <c r="BI126" s="202">
        <f>IF(O126="nulová",K126,0)</f>
        <v>0</v>
      </c>
      <c r="BJ126" s="17" t="s">
        <v>82</v>
      </c>
      <c r="BK126" s="202">
        <f>ROUND(P126*H126,2)</f>
        <v>0</v>
      </c>
      <c r="BL126" s="17" t="s">
        <v>134</v>
      </c>
      <c r="BM126" s="201" t="s">
        <v>135</v>
      </c>
    </row>
    <row r="127" spans="1:65" s="2" customFormat="1" ht="24.2" customHeight="1">
      <c r="A127" s="34"/>
      <c r="B127" s="35"/>
      <c r="C127" s="189" t="s">
        <v>84</v>
      </c>
      <c r="D127" s="189" t="s">
        <v>130</v>
      </c>
      <c r="E127" s="190" t="s">
        <v>136</v>
      </c>
      <c r="F127" s="191" t="s">
        <v>137</v>
      </c>
      <c r="G127" s="192" t="s">
        <v>133</v>
      </c>
      <c r="H127" s="193">
        <v>25</v>
      </c>
      <c r="I127" s="194"/>
      <c r="J127" s="194"/>
      <c r="K127" s="195">
        <f>ROUND(P127*H127,2)</f>
        <v>0</v>
      </c>
      <c r="L127" s="191" t="s">
        <v>1</v>
      </c>
      <c r="M127" s="39"/>
      <c r="N127" s="196" t="s">
        <v>1</v>
      </c>
      <c r="O127" s="197" t="s">
        <v>37</v>
      </c>
      <c r="P127" s="198">
        <f>I127+J127</f>
        <v>0</v>
      </c>
      <c r="Q127" s="198">
        <f>ROUND(I127*H127,2)</f>
        <v>0</v>
      </c>
      <c r="R127" s="198">
        <f>ROUND(J127*H127,2)</f>
        <v>0</v>
      </c>
      <c r="S127" s="71"/>
      <c r="T127" s="199">
        <f>S127*H127</f>
        <v>0</v>
      </c>
      <c r="U127" s="199">
        <v>1.5399999999999999E-3</v>
      </c>
      <c r="V127" s="199">
        <f>U127*H127</f>
        <v>3.85E-2</v>
      </c>
      <c r="W127" s="199">
        <v>0</v>
      </c>
      <c r="X127" s="200">
        <f>W127*H127</f>
        <v>0</v>
      </c>
      <c r="Y127" s="34"/>
      <c r="Z127" s="34"/>
      <c r="AA127" s="34"/>
      <c r="AB127" s="34"/>
      <c r="AC127" s="34"/>
      <c r="AD127" s="34"/>
      <c r="AE127" s="34"/>
      <c r="AR127" s="201" t="s">
        <v>134</v>
      </c>
      <c r="AT127" s="201" t="s">
        <v>130</v>
      </c>
      <c r="AU127" s="201" t="s">
        <v>84</v>
      </c>
      <c r="AY127" s="17" t="s">
        <v>125</v>
      </c>
      <c r="BE127" s="202">
        <f>IF(O127="základní",K127,0)</f>
        <v>0</v>
      </c>
      <c r="BF127" s="202">
        <f>IF(O127="snížená",K127,0)</f>
        <v>0</v>
      </c>
      <c r="BG127" s="202">
        <f>IF(O127="zákl. přenesená",K127,0)</f>
        <v>0</v>
      </c>
      <c r="BH127" s="202">
        <f>IF(O127="sníž. přenesená",K127,0)</f>
        <v>0</v>
      </c>
      <c r="BI127" s="202">
        <f>IF(O127="nulová",K127,0)</f>
        <v>0</v>
      </c>
      <c r="BJ127" s="17" t="s">
        <v>82</v>
      </c>
      <c r="BK127" s="202">
        <f>ROUND(P127*H127,2)</f>
        <v>0</v>
      </c>
      <c r="BL127" s="17" t="s">
        <v>134</v>
      </c>
      <c r="BM127" s="201" t="s">
        <v>138</v>
      </c>
    </row>
    <row r="128" spans="1:65" s="12" customFormat="1" ht="25.9" customHeight="1">
      <c r="B128" s="172"/>
      <c r="C128" s="173"/>
      <c r="D128" s="174" t="s">
        <v>73</v>
      </c>
      <c r="E128" s="175" t="s">
        <v>139</v>
      </c>
      <c r="F128" s="175" t="s">
        <v>140</v>
      </c>
      <c r="G128" s="173"/>
      <c r="H128" s="173"/>
      <c r="I128" s="176"/>
      <c r="J128" s="176"/>
      <c r="K128" s="177">
        <f>BK128</f>
        <v>0</v>
      </c>
      <c r="L128" s="173"/>
      <c r="M128" s="178"/>
      <c r="N128" s="179"/>
      <c r="O128" s="180"/>
      <c r="P128" s="180"/>
      <c r="Q128" s="181">
        <f>Q129</f>
        <v>0</v>
      </c>
      <c r="R128" s="181">
        <f>R129</f>
        <v>0</v>
      </c>
      <c r="S128" s="180"/>
      <c r="T128" s="182">
        <f>T129</f>
        <v>0</v>
      </c>
      <c r="U128" s="180"/>
      <c r="V128" s="182">
        <f>V129</f>
        <v>0.28254000000000001</v>
      </c>
      <c r="W128" s="180"/>
      <c r="X128" s="183">
        <f>X129</f>
        <v>0</v>
      </c>
      <c r="AR128" s="184" t="s">
        <v>141</v>
      </c>
      <c r="AT128" s="185" t="s">
        <v>73</v>
      </c>
      <c r="AU128" s="185" t="s">
        <v>74</v>
      </c>
      <c r="AY128" s="184" t="s">
        <v>125</v>
      </c>
      <c r="BK128" s="186">
        <f>BK129</f>
        <v>0</v>
      </c>
    </row>
    <row r="129" spans="1:65" s="12" customFormat="1" ht="22.9" customHeight="1">
      <c r="B129" s="172"/>
      <c r="C129" s="173"/>
      <c r="D129" s="174" t="s">
        <v>73</v>
      </c>
      <c r="E129" s="187" t="s">
        <v>142</v>
      </c>
      <c r="F129" s="187" t="s">
        <v>143</v>
      </c>
      <c r="G129" s="173"/>
      <c r="H129" s="173"/>
      <c r="I129" s="176"/>
      <c r="J129" s="176"/>
      <c r="K129" s="188">
        <f>BK129</f>
        <v>0</v>
      </c>
      <c r="L129" s="173"/>
      <c r="M129" s="178"/>
      <c r="N129" s="179"/>
      <c r="O129" s="180"/>
      <c r="P129" s="180"/>
      <c r="Q129" s="181">
        <f>Q130+SUM(Q131:Q144)</f>
        <v>0</v>
      </c>
      <c r="R129" s="181">
        <f>R130+SUM(R131:R144)</f>
        <v>0</v>
      </c>
      <c r="S129" s="180"/>
      <c r="T129" s="182">
        <f>T130+SUM(T131:T144)</f>
        <v>0</v>
      </c>
      <c r="U129" s="180"/>
      <c r="V129" s="182">
        <f>V130+SUM(V131:V144)</f>
        <v>0.28254000000000001</v>
      </c>
      <c r="W129" s="180"/>
      <c r="X129" s="183">
        <f>X130+SUM(X131:X144)</f>
        <v>0</v>
      </c>
      <c r="AR129" s="184" t="s">
        <v>141</v>
      </c>
      <c r="AT129" s="185" t="s">
        <v>73</v>
      </c>
      <c r="AU129" s="185" t="s">
        <v>82</v>
      </c>
      <c r="AY129" s="184" t="s">
        <v>125</v>
      </c>
      <c r="BK129" s="186">
        <f>BK130+SUM(BK131:BK144)</f>
        <v>0</v>
      </c>
    </row>
    <row r="130" spans="1:65" s="2" customFormat="1" ht="24.2" customHeight="1">
      <c r="A130" s="34"/>
      <c r="B130" s="35"/>
      <c r="C130" s="189" t="s">
        <v>141</v>
      </c>
      <c r="D130" s="189" t="s">
        <v>130</v>
      </c>
      <c r="E130" s="190" t="s">
        <v>144</v>
      </c>
      <c r="F130" s="191" t="s">
        <v>145</v>
      </c>
      <c r="G130" s="192" t="s">
        <v>133</v>
      </c>
      <c r="H130" s="193">
        <v>102</v>
      </c>
      <c r="I130" s="194"/>
      <c r="J130" s="194"/>
      <c r="K130" s="195">
        <f>ROUND(P130*H130,2)</f>
        <v>0</v>
      </c>
      <c r="L130" s="191" t="s">
        <v>146</v>
      </c>
      <c r="M130" s="39"/>
      <c r="N130" s="196" t="s">
        <v>1</v>
      </c>
      <c r="O130" s="197" t="s">
        <v>37</v>
      </c>
      <c r="P130" s="198">
        <f>I130+J130</f>
        <v>0</v>
      </c>
      <c r="Q130" s="198">
        <f>ROUND(I130*H130,2)</f>
        <v>0</v>
      </c>
      <c r="R130" s="198">
        <f>ROUND(J130*H130,2)</f>
        <v>0</v>
      </c>
      <c r="S130" s="71"/>
      <c r="T130" s="199">
        <f>S130*H130</f>
        <v>0</v>
      </c>
      <c r="U130" s="199">
        <v>0</v>
      </c>
      <c r="V130" s="199">
        <f>U130*H130</f>
        <v>0</v>
      </c>
      <c r="W130" s="199">
        <v>0</v>
      </c>
      <c r="X130" s="200">
        <f>W130*H130</f>
        <v>0</v>
      </c>
      <c r="Y130" s="34"/>
      <c r="Z130" s="34"/>
      <c r="AA130" s="34"/>
      <c r="AB130" s="34"/>
      <c r="AC130" s="34"/>
      <c r="AD130" s="34"/>
      <c r="AE130" s="34"/>
      <c r="AR130" s="201" t="s">
        <v>147</v>
      </c>
      <c r="AT130" s="201" t="s">
        <v>130</v>
      </c>
      <c r="AU130" s="201" t="s">
        <v>84</v>
      </c>
      <c r="AY130" s="17" t="s">
        <v>125</v>
      </c>
      <c r="BE130" s="202">
        <f>IF(O130="základní",K130,0)</f>
        <v>0</v>
      </c>
      <c r="BF130" s="202">
        <f>IF(O130="snížená",K130,0)</f>
        <v>0</v>
      </c>
      <c r="BG130" s="202">
        <f>IF(O130="zákl. přenesená",K130,0)</f>
        <v>0</v>
      </c>
      <c r="BH130" s="202">
        <f>IF(O130="sníž. přenesená",K130,0)</f>
        <v>0</v>
      </c>
      <c r="BI130" s="202">
        <f>IF(O130="nulová",K130,0)</f>
        <v>0</v>
      </c>
      <c r="BJ130" s="17" t="s">
        <v>82</v>
      </c>
      <c r="BK130" s="202">
        <f>ROUND(P130*H130,2)</f>
        <v>0</v>
      </c>
      <c r="BL130" s="17" t="s">
        <v>147</v>
      </c>
      <c r="BM130" s="201" t="s">
        <v>148</v>
      </c>
    </row>
    <row r="131" spans="1:65" s="2" customFormat="1" ht="11.25">
      <c r="A131" s="34"/>
      <c r="B131" s="35"/>
      <c r="C131" s="36"/>
      <c r="D131" s="203" t="s">
        <v>149</v>
      </c>
      <c r="E131" s="36"/>
      <c r="F131" s="204" t="s">
        <v>150</v>
      </c>
      <c r="G131" s="36"/>
      <c r="H131" s="36"/>
      <c r="I131" s="205"/>
      <c r="J131" s="205"/>
      <c r="K131" s="36"/>
      <c r="L131" s="36"/>
      <c r="M131" s="39"/>
      <c r="N131" s="206"/>
      <c r="O131" s="207"/>
      <c r="P131" s="71"/>
      <c r="Q131" s="71"/>
      <c r="R131" s="71"/>
      <c r="S131" s="71"/>
      <c r="T131" s="71"/>
      <c r="U131" s="71"/>
      <c r="V131" s="71"/>
      <c r="W131" s="71"/>
      <c r="X131" s="72"/>
      <c r="Y131" s="34"/>
      <c r="Z131" s="34"/>
      <c r="AA131" s="34"/>
      <c r="AB131" s="34"/>
      <c r="AC131" s="34"/>
      <c r="AD131" s="34"/>
      <c r="AE131" s="34"/>
      <c r="AT131" s="17" t="s">
        <v>149</v>
      </c>
      <c r="AU131" s="17" t="s">
        <v>84</v>
      </c>
    </row>
    <row r="132" spans="1:65" s="13" customFormat="1" ht="11.25">
      <c r="B132" s="208"/>
      <c r="C132" s="209"/>
      <c r="D132" s="210" t="s">
        <v>151</v>
      </c>
      <c r="E132" s="211" t="s">
        <v>1</v>
      </c>
      <c r="F132" s="212" t="s">
        <v>152</v>
      </c>
      <c r="G132" s="209"/>
      <c r="H132" s="211" t="s">
        <v>1</v>
      </c>
      <c r="I132" s="213"/>
      <c r="J132" s="213"/>
      <c r="K132" s="209"/>
      <c r="L132" s="209"/>
      <c r="M132" s="214"/>
      <c r="N132" s="215"/>
      <c r="O132" s="216"/>
      <c r="P132" s="216"/>
      <c r="Q132" s="216"/>
      <c r="R132" s="216"/>
      <c r="S132" s="216"/>
      <c r="T132" s="216"/>
      <c r="U132" s="216"/>
      <c r="V132" s="216"/>
      <c r="W132" s="216"/>
      <c r="X132" s="217"/>
      <c r="AT132" s="218" t="s">
        <v>151</v>
      </c>
      <c r="AU132" s="218" t="s">
        <v>84</v>
      </c>
      <c r="AV132" s="13" t="s">
        <v>82</v>
      </c>
      <c r="AW132" s="13" t="s">
        <v>5</v>
      </c>
      <c r="AX132" s="13" t="s">
        <v>74</v>
      </c>
      <c r="AY132" s="218" t="s">
        <v>125</v>
      </c>
    </row>
    <row r="133" spans="1:65" s="14" customFormat="1" ht="11.25">
      <c r="B133" s="219"/>
      <c r="C133" s="220"/>
      <c r="D133" s="210" t="s">
        <v>151</v>
      </c>
      <c r="E133" s="221" t="s">
        <v>1</v>
      </c>
      <c r="F133" s="222" t="s">
        <v>153</v>
      </c>
      <c r="G133" s="220"/>
      <c r="H133" s="223">
        <v>102</v>
      </c>
      <c r="I133" s="224"/>
      <c r="J133" s="224"/>
      <c r="K133" s="220"/>
      <c r="L133" s="220"/>
      <c r="M133" s="225"/>
      <c r="N133" s="226"/>
      <c r="O133" s="227"/>
      <c r="P133" s="227"/>
      <c r="Q133" s="227"/>
      <c r="R133" s="227"/>
      <c r="S133" s="227"/>
      <c r="T133" s="227"/>
      <c r="U133" s="227"/>
      <c r="V133" s="227"/>
      <c r="W133" s="227"/>
      <c r="X133" s="228"/>
      <c r="AT133" s="229" t="s">
        <v>151</v>
      </c>
      <c r="AU133" s="229" t="s">
        <v>84</v>
      </c>
      <c r="AV133" s="14" t="s">
        <v>84</v>
      </c>
      <c r="AW133" s="14" t="s">
        <v>5</v>
      </c>
      <c r="AX133" s="14" t="s">
        <v>74</v>
      </c>
      <c r="AY133" s="229" t="s">
        <v>125</v>
      </c>
    </row>
    <row r="134" spans="1:65" s="15" customFormat="1" ht="11.25">
      <c r="B134" s="230"/>
      <c r="C134" s="231"/>
      <c r="D134" s="210" t="s">
        <v>151</v>
      </c>
      <c r="E134" s="232" t="s">
        <v>1</v>
      </c>
      <c r="F134" s="233" t="s">
        <v>154</v>
      </c>
      <c r="G134" s="231"/>
      <c r="H134" s="234">
        <v>102</v>
      </c>
      <c r="I134" s="235"/>
      <c r="J134" s="235"/>
      <c r="K134" s="231"/>
      <c r="L134" s="231"/>
      <c r="M134" s="236"/>
      <c r="N134" s="237"/>
      <c r="O134" s="238"/>
      <c r="P134" s="238"/>
      <c r="Q134" s="238"/>
      <c r="R134" s="238"/>
      <c r="S134" s="238"/>
      <c r="T134" s="238"/>
      <c r="U134" s="238"/>
      <c r="V134" s="238"/>
      <c r="W134" s="238"/>
      <c r="X134" s="239"/>
      <c r="AT134" s="240" t="s">
        <v>151</v>
      </c>
      <c r="AU134" s="240" t="s">
        <v>84</v>
      </c>
      <c r="AV134" s="15" t="s">
        <v>155</v>
      </c>
      <c r="AW134" s="15" t="s">
        <v>5</v>
      </c>
      <c r="AX134" s="15" t="s">
        <v>82</v>
      </c>
      <c r="AY134" s="240" t="s">
        <v>125</v>
      </c>
    </row>
    <row r="135" spans="1:65" s="2" customFormat="1" ht="24.2" customHeight="1">
      <c r="A135" s="34"/>
      <c r="B135" s="35"/>
      <c r="C135" s="189" t="s">
        <v>155</v>
      </c>
      <c r="D135" s="189" t="s">
        <v>130</v>
      </c>
      <c r="E135" s="190" t="s">
        <v>156</v>
      </c>
      <c r="F135" s="191" t="s">
        <v>157</v>
      </c>
      <c r="G135" s="192" t="s">
        <v>133</v>
      </c>
      <c r="H135" s="193">
        <v>102</v>
      </c>
      <c r="I135" s="194"/>
      <c r="J135" s="194"/>
      <c r="K135" s="195">
        <f>ROUND(P135*H135,2)</f>
        <v>0</v>
      </c>
      <c r="L135" s="191" t="s">
        <v>146</v>
      </c>
      <c r="M135" s="39"/>
      <c r="N135" s="196" t="s">
        <v>1</v>
      </c>
      <c r="O135" s="197" t="s">
        <v>37</v>
      </c>
      <c r="P135" s="198">
        <f>I135+J135</f>
        <v>0</v>
      </c>
      <c r="Q135" s="198">
        <f>ROUND(I135*H135,2)</f>
        <v>0</v>
      </c>
      <c r="R135" s="198">
        <f>ROUND(J135*H135,2)</f>
        <v>0</v>
      </c>
      <c r="S135" s="71"/>
      <c r="T135" s="199">
        <f>S135*H135</f>
        <v>0</v>
      </c>
      <c r="U135" s="199">
        <v>0</v>
      </c>
      <c r="V135" s="199">
        <f>U135*H135</f>
        <v>0</v>
      </c>
      <c r="W135" s="199">
        <v>0</v>
      </c>
      <c r="X135" s="200">
        <f>W135*H135</f>
        <v>0</v>
      </c>
      <c r="Y135" s="34"/>
      <c r="Z135" s="34"/>
      <c r="AA135" s="34"/>
      <c r="AB135" s="34"/>
      <c r="AC135" s="34"/>
      <c r="AD135" s="34"/>
      <c r="AE135" s="34"/>
      <c r="AR135" s="201" t="s">
        <v>147</v>
      </c>
      <c r="AT135" s="201" t="s">
        <v>130</v>
      </c>
      <c r="AU135" s="201" t="s">
        <v>84</v>
      </c>
      <c r="AY135" s="17" t="s">
        <v>125</v>
      </c>
      <c r="BE135" s="202">
        <f>IF(O135="základní",K135,0)</f>
        <v>0</v>
      </c>
      <c r="BF135" s="202">
        <f>IF(O135="snížená",K135,0)</f>
        <v>0</v>
      </c>
      <c r="BG135" s="202">
        <f>IF(O135="zákl. přenesená",K135,0)</f>
        <v>0</v>
      </c>
      <c r="BH135" s="202">
        <f>IF(O135="sníž. přenesená",K135,0)</f>
        <v>0</v>
      </c>
      <c r="BI135" s="202">
        <f>IF(O135="nulová",K135,0)</f>
        <v>0</v>
      </c>
      <c r="BJ135" s="17" t="s">
        <v>82</v>
      </c>
      <c r="BK135" s="202">
        <f>ROUND(P135*H135,2)</f>
        <v>0</v>
      </c>
      <c r="BL135" s="17" t="s">
        <v>147</v>
      </c>
      <c r="BM135" s="201" t="s">
        <v>158</v>
      </c>
    </row>
    <row r="136" spans="1:65" s="2" customFormat="1" ht="11.25">
      <c r="A136" s="34"/>
      <c r="B136" s="35"/>
      <c r="C136" s="36"/>
      <c r="D136" s="203" t="s">
        <v>149</v>
      </c>
      <c r="E136" s="36"/>
      <c r="F136" s="204" t="s">
        <v>159</v>
      </c>
      <c r="G136" s="36"/>
      <c r="H136" s="36"/>
      <c r="I136" s="205"/>
      <c r="J136" s="205"/>
      <c r="K136" s="36"/>
      <c r="L136" s="36"/>
      <c r="M136" s="39"/>
      <c r="N136" s="206"/>
      <c r="O136" s="207"/>
      <c r="P136" s="71"/>
      <c r="Q136" s="71"/>
      <c r="R136" s="71"/>
      <c r="S136" s="71"/>
      <c r="T136" s="71"/>
      <c r="U136" s="71"/>
      <c r="V136" s="71"/>
      <c r="W136" s="71"/>
      <c r="X136" s="72"/>
      <c r="Y136" s="34"/>
      <c r="Z136" s="34"/>
      <c r="AA136" s="34"/>
      <c r="AB136" s="34"/>
      <c r="AC136" s="34"/>
      <c r="AD136" s="34"/>
      <c r="AE136" s="34"/>
      <c r="AT136" s="17" t="s">
        <v>149</v>
      </c>
      <c r="AU136" s="17" t="s">
        <v>84</v>
      </c>
    </row>
    <row r="137" spans="1:65" s="2" customFormat="1" ht="16.5" customHeight="1">
      <c r="A137" s="34"/>
      <c r="B137" s="35"/>
      <c r="C137" s="189" t="s">
        <v>160</v>
      </c>
      <c r="D137" s="189" t="s">
        <v>130</v>
      </c>
      <c r="E137" s="190" t="s">
        <v>161</v>
      </c>
      <c r="F137" s="191" t="s">
        <v>162</v>
      </c>
      <c r="G137" s="192" t="s">
        <v>133</v>
      </c>
      <c r="H137" s="193">
        <v>21</v>
      </c>
      <c r="I137" s="194"/>
      <c r="J137" s="194"/>
      <c r="K137" s="195">
        <f>ROUND(P137*H137,2)</f>
        <v>0</v>
      </c>
      <c r="L137" s="191" t="s">
        <v>1</v>
      </c>
      <c r="M137" s="39"/>
      <c r="N137" s="196" t="s">
        <v>1</v>
      </c>
      <c r="O137" s="197" t="s">
        <v>37</v>
      </c>
      <c r="P137" s="198">
        <f>I137+J137</f>
        <v>0</v>
      </c>
      <c r="Q137" s="198">
        <f>ROUND(I137*H137,2)</f>
        <v>0</v>
      </c>
      <c r="R137" s="198">
        <f>ROUND(J137*H137,2)</f>
        <v>0</v>
      </c>
      <c r="S137" s="71"/>
      <c r="T137" s="199">
        <f>S137*H137</f>
        <v>0</v>
      </c>
      <c r="U137" s="199">
        <v>0</v>
      </c>
      <c r="V137" s="199">
        <f>U137*H137</f>
        <v>0</v>
      </c>
      <c r="W137" s="199">
        <v>0</v>
      </c>
      <c r="X137" s="200">
        <f>W137*H137</f>
        <v>0</v>
      </c>
      <c r="Y137" s="34"/>
      <c r="Z137" s="34"/>
      <c r="AA137" s="34"/>
      <c r="AB137" s="34"/>
      <c r="AC137" s="34"/>
      <c r="AD137" s="34"/>
      <c r="AE137" s="34"/>
      <c r="AR137" s="201" t="s">
        <v>147</v>
      </c>
      <c r="AT137" s="201" t="s">
        <v>130</v>
      </c>
      <c r="AU137" s="201" t="s">
        <v>84</v>
      </c>
      <c r="AY137" s="17" t="s">
        <v>125</v>
      </c>
      <c r="BE137" s="202">
        <f>IF(O137="základní",K137,0)</f>
        <v>0</v>
      </c>
      <c r="BF137" s="202">
        <f>IF(O137="snížená",K137,0)</f>
        <v>0</v>
      </c>
      <c r="BG137" s="202">
        <f>IF(O137="zákl. přenesená",K137,0)</f>
        <v>0</v>
      </c>
      <c r="BH137" s="202">
        <f>IF(O137="sníž. přenesená",K137,0)</f>
        <v>0</v>
      </c>
      <c r="BI137" s="202">
        <f>IF(O137="nulová",K137,0)</f>
        <v>0</v>
      </c>
      <c r="BJ137" s="17" t="s">
        <v>82</v>
      </c>
      <c r="BK137" s="202">
        <f>ROUND(P137*H137,2)</f>
        <v>0</v>
      </c>
      <c r="BL137" s="17" t="s">
        <v>147</v>
      </c>
      <c r="BM137" s="201" t="s">
        <v>163</v>
      </c>
    </row>
    <row r="138" spans="1:65" s="13" customFormat="1" ht="11.25">
      <c r="B138" s="208"/>
      <c r="C138" s="209"/>
      <c r="D138" s="210" t="s">
        <v>151</v>
      </c>
      <c r="E138" s="211" t="s">
        <v>1</v>
      </c>
      <c r="F138" s="212" t="s">
        <v>152</v>
      </c>
      <c r="G138" s="209"/>
      <c r="H138" s="211" t="s">
        <v>1</v>
      </c>
      <c r="I138" s="213"/>
      <c r="J138" s="213"/>
      <c r="K138" s="209"/>
      <c r="L138" s="209"/>
      <c r="M138" s="214"/>
      <c r="N138" s="215"/>
      <c r="O138" s="216"/>
      <c r="P138" s="216"/>
      <c r="Q138" s="216"/>
      <c r="R138" s="216"/>
      <c r="S138" s="216"/>
      <c r="T138" s="216"/>
      <c r="U138" s="216"/>
      <c r="V138" s="216"/>
      <c r="W138" s="216"/>
      <c r="X138" s="217"/>
      <c r="AT138" s="218" t="s">
        <v>151</v>
      </c>
      <c r="AU138" s="218" t="s">
        <v>84</v>
      </c>
      <c r="AV138" s="13" t="s">
        <v>82</v>
      </c>
      <c r="AW138" s="13" t="s">
        <v>5</v>
      </c>
      <c r="AX138" s="13" t="s">
        <v>74</v>
      </c>
      <c r="AY138" s="218" t="s">
        <v>125</v>
      </c>
    </row>
    <row r="139" spans="1:65" s="14" customFormat="1" ht="11.25">
      <c r="B139" s="219"/>
      <c r="C139" s="220"/>
      <c r="D139" s="210" t="s">
        <v>151</v>
      </c>
      <c r="E139" s="221" t="s">
        <v>1</v>
      </c>
      <c r="F139" s="222" t="s">
        <v>8</v>
      </c>
      <c r="G139" s="220"/>
      <c r="H139" s="223">
        <v>21</v>
      </c>
      <c r="I139" s="224"/>
      <c r="J139" s="224"/>
      <c r="K139" s="220"/>
      <c r="L139" s="220"/>
      <c r="M139" s="225"/>
      <c r="N139" s="226"/>
      <c r="O139" s="227"/>
      <c r="P139" s="227"/>
      <c r="Q139" s="227"/>
      <c r="R139" s="227"/>
      <c r="S139" s="227"/>
      <c r="T139" s="227"/>
      <c r="U139" s="227"/>
      <c r="V139" s="227"/>
      <c r="W139" s="227"/>
      <c r="X139" s="228"/>
      <c r="AT139" s="229" t="s">
        <v>151</v>
      </c>
      <c r="AU139" s="229" t="s">
        <v>84</v>
      </c>
      <c r="AV139" s="14" t="s">
        <v>84</v>
      </c>
      <c r="AW139" s="14" t="s">
        <v>5</v>
      </c>
      <c r="AX139" s="14" t="s">
        <v>74</v>
      </c>
      <c r="AY139" s="229" t="s">
        <v>125</v>
      </c>
    </row>
    <row r="140" spans="1:65" s="15" customFormat="1" ht="11.25">
      <c r="B140" s="230"/>
      <c r="C140" s="231"/>
      <c r="D140" s="210" t="s">
        <v>151</v>
      </c>
      <c r="E140" s="232" t="s">
        <v>1</v>
      </c>
      <c r="F140" s="233" t="s">
        <v>154</v>
      </c>
      <c r="G140" s="231"/>
      <c r="H140" s="234">
        <v>21</v>
      </c>
      <c r="I140" s="235"/>
      <c r="J140" s="235"/>
      <c r="K140" s="231"/>
      <c r="L140" s="231"/>
      <c r="M140" s="236"/>
      <c r="N140" s="237"/>
      <c r="O140" s="238"/>
      <c r="P140" s="238"/>
      <c r="Q140" s="238"/>
      <c r="R140" s="238"/>
      <c r="S140" s="238"/>
      <c r="T140" s="238"/>
      <c r="U140" s="238"/>
      <c r="V140" s="238"/>
      <c r="W140" s="238"/>
      <c r="X140" s="239"/>
      <c r="AT140" s="240" t="s">
        <v>151</v>
      </c>
      <c r="AU140" s="240" t="s">
        <v>84</v>
      </c>
      <c r="AV140" s="15" t="s">
        <v>155</v>
      </c>
      <c r="AW140" s="15" t="s">
        <v>5</v>
      </c>
      <c r="AX140" s="15" t="s">
        <v>82</v>
      </c>
      <c r="AY140" s="240" t="s">
        <v>125</v>
      </c>
    </row>
    <row r="141" spans="1:65" s="2" customFormat="1" ht="21.75" customHeight="1">
      <c r="A141" s="34"/>
      <c r="B141" s="35"/>
      <c r="C141" s="189" t="s">
        <v>164</v>
      </c>
      <c r="D141" s="189" t="s">
        <v>130</v>
      </c>
      <c r="E141" s="190" t="s">
        <v>165</v>
      </c>
      <c r="F141" s="191" t="s">
        <v>166</v>
      </c>
      <c r="G141" s="192" t="s">
        <v>133</v>
      </c>
      <c r="H141" s="193">
        <v>9</v>
      </c>
      <c r="I141" s="194"/>
      <c r="J141" s="194"/>
      <c r="K141" s="195">
        <f>ROUND(P141*H141,2)</f>
        <v>0</v>
      </c>
      <c r="L141" s="191" t="s">
        <v>1</v>
      </c>
      <c r="M141" s="39"/>
      <c r="N141" s="196" t="s">
        <v>1</v>
      </c>
      <c r="O141" s="197" t="s">
        <v>37</v>
      </c>
      <c r="P141" s="198">
        <f>I141+J141</f>
        <v>0</v>
      </c>
      <c r="Q141" s="198">
        <f>ROUND(I141*H141,2)</f>
        <v>0</v>
      </c>
      <c r="R141" s="198">
        <f>ROUND(J141*H141,2)</f>
        <v>0</v>
      </c>
      <c r="S141" s="71"/>
      <c r="T141" s="199">
        <f>S141*H141</f>
        <v>0</v>
      </c>
      <c r="U141" s="199">
        <v>0</v>
      </c>
      <c r="V141" s="199">
        <f>U141*H141</f>
        <v>0</v>
      </c>
      <c r="W141" s="199">
        <v>0</v>
      </c>
      <c r="X141" s="200">
        <f>W141*H141</f>
        <v>0</v>
      </c>
      <c r="Y141" s="34"/>
      <c r="Z141" s="34"/>
      <c r="AA141" s="34"/>
      <c r="AB141" s="34"/>
      <c r="AC141" s="34"/>
      <c r="AD141" s="34"/>
      <c r="AE141" s="34"/>
      <c r="AR141" s="201" t="s">
        <v>147</v>
      </c>
      <c r="AT141" s="201" t="s">
        <v>130</v>
      </c>
      <c r="AU141" s="201" t="s">
        <v>84</v>
      </c>
      <c r="AY141" s="17" t="s">
        <v>125</v>
      </c>
      <c r="BE141" s="202">
        <f>IF(O141="základní",K141,0)</f>
        <v>0</v>
      </c>
      <c r="BF141" s="202">
        <f>IF(O141="snížená",K141,0)</f>
        <v>0</v>
      </c>
      <c r="BG141" s="202">
        <f>IF(O141="zákl. přenesená",K141,0)</f>
        <v>0</v>
      </c>
      <c r="BH141" s="202">
        <f>IF(O141="sníž. přenesená",K141,0)</f>
        <v>0</v>
      </c>
      <c r="BI141" s="202">
        <f>IF(O141="nulová",K141,0)</f>
        <v>0</v>
      </c>
      <c r="BJ141" s="17" t="s">
        <v>82</v>
      </c>
      <c r="BK141" s="202">
        <f>ROUND(P141*H141,2)</f>
        <v>0</v>
      </c>
      <c r="BL141" s="17" t="s">
        <v>147</v>
      </c>
      <c r="BM141" s="201" t="s">
        <v>167</v>
      </c>
    </row>
    <row r="142" spans="1:65" s="13" customFormat="1" ht="11.25">
      <c r="B142" s="208"/>
      <c r="C142" s="209"/>
      <c r="D142" s="210" t="s">
        <v>151</v>
      </c>
      <c r="E142" s="211" t="s">
        <v>1</v>
      </c>
      <c r="F142" s="212" t="s">
        <v>152</v>
      </c>
      <c r="G142" s="209"/>
      <c r="H142" s="211" t="s">
        <v>1</v>
      </c>
      <c r="I142" s="213"/>
      <c r="J142" s="213"/>
      <c r="K142" s="209"/>
      <c r="L142" s="209"/>
      <c r="M142" s="214"/>
      <c r="N142" s="215"/>
      <c r="O142" s="216"/>
      <c r="P142" s="216"/>
      <c r="Q142" s="216"/>
      <c r="R142" s="216"/>
      <c r="S142" s="216"/>
      <c r="T142" s="216"/>
      <c r="U142" s="216"/>
      <c r="V142" s="216"/>
      <c r="W142" s="216"/>
      <c r="X142" s="217"/>
      <c r="AT142" s="218" t="s">
        <v>151</v>
      </c>
      <c r="AU142" s="218" t="s">
        <v>84</v>
      </c>
      <c r="AV142" s="13" t="s">
        <v>82</v>
      </c>
      <c r="AW142" s="13" t="s">
        <v>5</v>
      </c>
      <c r="AX142" s="13" t="s">
        <v>74</v>
      </c>
      <c r="AY142" s="218" t="s">
        <v>125</v>
      </c>
    </row>
    <row r="143" spans="1:65" s="14" customFormat="1" ht="11.25">
      <c r="B143" s="219"/>
      <c r="C143" s="220"/>
      <c r="D143" s="210" t="s">
        <v>151</v>
      </c>
      <c r="E143" s="221" t="s">
        <v>1</v>
      </c>
      <c r="F143" s="222" t="s">
        <v>168</v>
      </c>
      <c r="G143" s="220"/>
      <c r="H143" s="223">
        <v>9</v>
      </c>
      <c r="I143" s="224"/>
      <c r="J143" s="224"/>
      <c r="K143" s="220"/>
      <c r="L143" s="220"/>
      <c r="M143" s="225"/>
      <c r="N143" s="226"/>
      <c r="O143" s="227"/>
      <c r="P143" s="227"/>
      <c r="Q143" s="227"/>
      <c r="R143" s="227"/>
      <c r="S143" s="227"/>
      <c r="T143" s="227"/>
      <c r="U143" s="227"/>
      <c r="V143" s="227"/>
      <c r="W143" s="227"/>
      <c r="X143" s="228"/>
      <c r="AT143" s="229" t="s">
        <v>151</v>
      </c>
      <c r="AU143" s="229" t="s">
        <v>84</v>
      </c>
      <c r="AV143" s="14" t="s">
        <v>84</v>
      </c>
      <c r="AW143" s="14" t="s">
        <v>5</v>
      </c>
      <c r="AX143" s="14" t="s">
        <v>82</v>
      </c>
      <c r="AY143" s="229" t="s">
        <v>125</v>
      </c>
    </row>
    <row r="144" spans="1:65" s="12" customFormat="1" ht="20.85" customHeight="1">
      <c r="B144" s="172"/>
      <c r="C144" s="173"/>
      <c r="D144" s="174" t="s">
        <v>73</v>
      </c>
      <c r="E144" s="187" t="s">
        <v>168</v>
      </c>
      <c r="F144" s="187" t="s">
        <v>169</v>
      </c>
      <c r="G144" s="173"/>
      <c r="H144" s="173"/>
      <c r="I144" s="176"/>
      <c r="J144" s="176"/>
      <c r="K144" s="188">
        <f>BK144</f>
        <v>0</v>
      </c>
      <c r="L144" s="173"/>
      <c r="M144" s="178"/>
      <c r="N144" s="179"/>
      <c r="O144" s="180"/>
      <c r="P144" s="180"/>
      <c r="Q144" s="181">
        <f>Q145</f>
        <v>0</v>
      </c>
      <c r="R144" s="181">
        <f>R145</f>
        <v>0</v>
      </c>
      <c r="S144" s="180"/>
      <c r="T144" s="182">
        <f>T145</f>
        <v>0</v>
      </c>
      <c r="U144" s="180"/>
      <c r="V144" s="182">
        <f>V145</f>
        <v>0.28254000000000001</v>
      </c>
      <c r="W144" s="180"/>
      <c r="X144" s="183">
        <f>X145</f>
        <v>0</v>
      </c>
      <c r="AR144" s="184" t="s">
        <v>82</v>
      </c>
      <c r="AT144" s="185" t="s">
        <v>73</v>
      </c>
      <c r="AU144" s="185" t="s">
        <v>84</v>
      </c>
      <c r="AY144" s="184" t="s">
        <v>125</v>
      </c>
      <c r="BK144" s="186">
        <f>BK145</f>
        <v>0</v>
      </c>
    </row>
    <row r="145" spans="1:65" s="2" customFormat="1" ht="16.5" customHeight="1">
      <c r="A145" s="34"/>
      <c r="B145" s="35"/>
      <c r="C145" s="189" t="s">
        <v>170</v>
      </c>
      <c r="D145" s="189" t="s">
        <v>130</v>
      </c>
      <c r="E145" s="190" t="s">
        <v>171</v>
      </c>
      <c r="F145" s="191" t="s">
        <v>172</v>
      </c>
      <c r="G145" s="192" t="s">
        <v>133</v>
      </c>
      <c r="H145" s="193">
        <v>102</v>
      </c>
      <c r="I145" s="194"/>
      <c r="J145" s="194"/>
      <c r="K145" s="195">
        <f>ROUND(P145*H145,2)</f>
        <v>0</v>
      </c>
      <c r="L145" s="191" t="s">
        <v>1</v>
      </c>
      <c r="M145" s="39"/>
      <c r="N145" s="241" t="s">
        <v>1</v>
      </c>
      <c r="O145" s="242" t="s">
        <v>37</v>
      </c>
      <c r="P145" s="243">
        <f>I145+J145</f>
        <v>0</v>
      </c>
      <c r="Q145" s="243">
        <f>ROUND(I145*H145,2)</f>
        <v>0</v>
      </c>
      <c r="R145" s="243">
        <f>ROUND(J145*H145,2)</f>
        <v>0</v>
      </c>
      <c r="S145" s="244"/>
      <c r="T145" s="245">
        <f>S145*H145</f>
        <v>0</v>
      </c>
      <c r="U145" s="245">
        <v>2.7699999999999999E-3</v>
      </c>
      <c r="V145" s="245">
        <f>U145*H145</f>
        <v>0.28254000000000001</v>
      </c>
      <c r="W145" s="245">
        <v>0</v>
      </c>
      <c r="X145" s="246">
        <f>W145*H145</f>
        <v>0</v>
      </c>
      <c r="Y145" s="34"/>
      <c r="Z145" s="34"/>
      <c r="AA145" s="34"/>
      <c r="AB145" s="34"/>
      <c r="AC145" s="34"/>
      <c r="AD145" s="34"/>
      <c r="AE145" s="34"/>
      <c r="AR145" s="201" t="s">
        <v>155</v>
      </c>
      <c r="AT145" s="201" t="s">
        <v>130</v>
      </c>
      <c r="AU145" s="201" t="s">
        <v>141</v>
      </c>
      <c r="AY145" s="17" t="s">
        <v>125</v>
      </c>
      <c r="BE145" s="202">
        <f>IF(O145="základní",K145,0)</f>
        <v>0</v>
      </c>
      <c r="BF145" s="202">
        <f>IF(O145="snížená",K145,0)</f>
        <v>0</v>
      </c>
      <c r="BG145" s="202">
        <f>IF(O145="zákl. přenesená",K145,0)</f>
        <v>0</v>
      </c>
      <c r="BH145" s="202">
        <f>IF(O145="sníž. přenesená",K145,0)</f>
        <v>0</v>
      </c>
      <c r="BI145" s="202">
        <f>IF(O145="nulová",K145,0)</f>
        <v>0</v>
      </c>
      <c r="BJ145" s="17" t="s">
        <v>82</v>
      </c>
      <c r="BK145" s="202">
        <f>ROUND(P145*H145,2)</f>
        <v>0</v>
      </c>
      <c r="BL145" s="17" t="s">
        <v>155</v>
      </c>
      <c r="BM145" s="201" t="s">
        <v>173</v>
      </c>
    </row>
    <row r="146" spans="1:65" s="2" customFormat="1" ht="6.95" customHeight="1">
      <c r="A146" s="3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39"/>
      <c r="N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algorithmName="SHA-512" hashValue="mqUtLwKaGKzTXzKqsAAfocgtipKrjVesBlQpMtVhn5jdKhhNpALRzWhBEHyo/NU/2l2IJjOv3+FRR1zf0j7pgA==" saltValue="002bHaqOeg774CiGm0XinhSX+TnU5ch7doxx5N1+Vuh3RZb5iFIm6M3qUCBDk/ZrqkeLgyOYTyjR194wSfhVkg==" spinCount="100000" sheet="1" objects="1" scenarios="1" formatColumns="0" formatRows="0" autoFilter="0"/>
  <autoFilter ref="C121:L145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hyperlinks>
    <hyperlink ref="F131" r:id="rId1"/>
    <hyperlink ref="F136" r:id="rId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T2" s="17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88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288" t="str">
        <f>'Rekapitulace stavby'!K6</f>
        <v>Opravy zařízení UTZ</v>
      </c>
      <c r="F7" s="289"/>
      <c r="G7" s="289"/>
      <c r="H7" s="289"/>
      <c r="M7" s="20"/>
    </row>
    <row r="8" spans="1:46" s="2" customFormat="1" ht="12" customHeight="1">
      <c r="A8" s="34"/>
      <c r="B8" s="39"/>
      <c r="C8" s="34"/>
      <c r="D8" s="113" t="s">
        <v>89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0" t="s">
        <v>174</v>
      </c>
      <c r="F9" s="291"/>
      <c r="G9" s="291"/>
      <c r="H9" s="291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2" t="str">
        <f>'Rekapitulace stavby'!E14</f>
        <v>Vyplň údaj</v>
      </c>
      <c r="F18" s="293"/>
      <c r="G18" s="293"/>
      <c r="H18" s="293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294" t="s">
        <v>1</v>
      </c>
      <c r="F27" s="294"/>
      <c r="G27" s="294"/>
      <c r="H27" s="294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>
      <c r="A30" s="34"/>
      <c r="B30" s="39"/>
      <c r="C30" s="34"/>
      <c r="D30" s="34"/>
      <c r="E30" s="113" t="s">
        <v>91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>
      <c r="A31" s="34"/>
      <c r="B31" s="39"/>
      <c r="C31" s="34"/>
      <c r="D31" s="34"/>
      <c r="E31" s="113" t="s">
        <v>92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ROUND(K119,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ROUND((SUM(BE119:BE127)),  2)</f>
        <v>0</v>
      </c>
      <c r="G35" s="34"/>
      <c r="H35" s="34"/>
      <c r="I35" s="125">
        <v>0.21</v>
      </c>
      <c r="J35" s="34"/>
      <c r="K35" s="120">
        <f>ROUND(((SUM(BE119:BE127))*I35),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ROUND((SUM(BF119:BF127)),  2)</f>
        <v>0</v>
      </c>
      <c r="G36" s="34"/>
      <c r="H36" s="34"/>
      <c r="I36" s="125">
        <v>0.15</v>
      </c>
      <c r="J36" s="34"/>
      <c r="K36" s="120">
        <f>ROUND(((SUM(BF119:BF127))*I36),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ROUND((SUM(BG119:BG127)),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ROUND((SUM(BH119:BH127)),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ROUND((SUM(BI119:BI127)),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5" t="str">
        <f>E7</f>
        <v>Opravy zařízení UTZ</v>
      </c>
      <c r="F85" s="296"/>
      <c r="G85" s="296"/>
      <c r="H85" s="296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89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6" t="str">
        <f>E9</f>
        <v>SO 02 - Plynová zařízení OŘ Olomouc</v>
      </c>
      <c r="F87" s="297"/>
      <c r="G87" s="297"/>
      <c r="H87" s="297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94</v>
      </c>
      <c r="D94" s="145"/>
      <c r="E94" s="145"/>
      <c r="F94" s="145"/>
      <c r="G94" s="145"/>
      <c r="H94" s="145"/>
      <c r="I94" s="146" t="s">
        <v>95</v>
      </c>
      <c r="J94" s="146" t="s">
        <v>96</v>
      </c>
      <c r="K94" s="146" t="s">
        <v>97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98</v>
      </c>
      <c r="D96" s="36"/>
      <c r="E96" s="36"/>
      <c r="F96" s="36"/>
      <c r="G96" s="36"/>
      <c r="H96" s="36"/>
      <c r="I96" s="84">
        <f t="shared" ref="I96:J98" si="0">Q119</f>
        <v>0</v>
      </c>
      <c r="J96" s="84">
        <f t="shared" si="0"/>
        <v>0</v>
      </c>
      <c r="K96" s="84">
        <f>K119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99</v>
      </c>
    </row>
    <row r="97" spans="1:31" s="9" customFormat="1" ht="24.95" customHeight="1">
      <c r="B97" s="148"/>
      <c r="C97" s="149"/>
      <c r="D97" s="150" t="s">
        <v>103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K120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104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K121</f>
        <v>0</v>
      </c>
      <c r="L98" s="155"/>
      <c r="M98" s="159"/>
    </row>
    <row r="99" spans="1:31" s="10" customFormat="1" ht="14.85" customHeight="1">
      <c r="B99" s="154"/>
      <c r="C99" s="155"/>
      <c r="D99" s="156" t="s">
        <v>105</v>
      </c>
      <c r="E99" s="157"/>
      <c r="F99" s="157"/>
      <c r="G99" s="157"/>
      <c r="H99" s="157"/>
      <c r="I99" s="158">
        <f>Q126</f>
        <v>0</v>
      </c>
      <c r="J99" s="158">
        <f>R126</f>
        <v>0</v>
      </c>
      <c r="K99" s="158">
        <f>K126</f>
        <v>0</v>
      </c>
      <c r="L99" s="155"/>
      <c r="M99" s="159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106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17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5" t="str">
        <f>E7</f>
        <v>Opravy zařízení UTZ</v>
      </c>
      <c r="F109" s="296"/>
      <c r="G109" s="296"/>
      <c r="H109" s="296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89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66" t="str">
        <f>E9</f>
        <v>SO 02 - Plynová zařízení OŘ Olomouc</v>
      </c>
      <c r="F111" s="297"/>
      <c r="G111" s="297"/>
      <c r="H111" s="297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21</v>
      </c>
      <c r="D113" s="36"/>
      <c r="E113" s="36"/>
      <c r="F113" s="27" t="str">
        <f>F12</f>
        <v xml:space="preserve"> </v>
      </c>
      <c r="G113" s="36"/>
      <c r="H113" s="36"/>
      <c r="I113" s="29" t="s">
        <v>23</v>
      </c>
      <c r="J113" s="66">
        <f>IF(J12="","",J12)</f>
        <v>0</v>
      </c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30</v>
      </c>
      <c r="J116" s="32" t="str">
        <f>E24</f>
        <v xml:space="preserve"> </v>
      </c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0"/>
      <c r="B118" s="161"/>
      <c r="C118" s="162" t="s">
        <v>107</v>
      </c>
      <c r="D118" s="163" t="s">
        <v>57</v>
      </c>
      <c r="E118" s="163" t="s">
        <v>53</v>
      </c>
      <c r="F118" s="163" t="s">
        <v>54</v>
      </c>
      <c r="G118" s="163" t="s">
        <v>108</v>
      </c>
      <c r="H118" s="163" t="s">
        <v>109</v>
      </c>
      <c r="I118" s="163" t="s">
        <v>110</v>
      </c>
      <c r="J118" s="163" t="s">
        <v>111</v>
      </c>
      <c r="K118" s="163" t="s">
        <v>97</v>
      </c>
      <c r="L118" s="164" t="s">
        <v>112</v>
      </c>
      <c r="M118" s="165"/>
      <c r="N118" s="75" t="s">
        <v>1</v>
      </c>
      <c r="O118" s="76" t="s">
        <v>36</v>
      </c>
      <c r="P118" s="76" t="s">
        <v>113</v>
      </c>
      <c r="Q118" s="76" t="s">
        <v>114</v>
      </c>
      <c r="R118" s="76" t="s">
        <v>115</v>
      </c>
      <c r="S118" s="76" t="s">
        <v>116</v>
      </c>
      <c r="T118" s="76" t="s">
        <v>117</v>
      </c>
      <c r="U118" s="76" t="s">
        <v>118</v>
      </c>
      <c r="V118" s="76" t="s">
        <v>119</v>
      </c>
      <c r="W118" s="76" t="s">
        <v>120</v>
      </c>
      <c r="X118" s="77" t="s">
        <v>121</v>
      </c>
      <c r="Y118" s="160"/>
      <c r="Z118" s="160"/>
      <c r="AA118" s="160"/>
      <c r="AB118" s="160"/>
      <c r="AC118" s="160"/>
      <c r="AD118" s="160"/>
      <c r="AE118" s="160"/>
    </row>
    <row r="119" spans="1:65" s="2" customFormat="1" ht="22.9" customHeight="1">
      <c r="A119" s="34"/>
      <c r="B119" s="35"/>
      <c r="C119" s="82" t="s">
        <v>122</v>
      </c>
      <c r="D119" s="36"/>
      <c r="E119" s="36"/>
      <c r="F119" s="36"/>
      <c r="G119" s="36"/>
      <c r="H119" s="36"/>
      <c r="I119" s="36"/>
      <c r="J119" s="36"/>
      <c r="K119" s="166">
        <f>BK119</f>
        <v>0</v>
      </c>
      <c r="L119" s="36"/>
      <c r="M119" s="39"/>
      <c r="N119" s="78"/>
      <c r="O119" s="167"/>
      <c r="P119" s="79"/>
      <c r="Q119" s="168">
        <f>Q120</f>
        <v>0</v>
      </c>
      <c r="R119" s="168">
        <f>R120</f>
        <v>0</v>
      </c>
      <c r="S119" s="79"/>
      <c r="T119" s="169">
        <f>T120</f>
        <v>0</v>
      </c>
      <c r="U119" s="79"/>
      <c r="V119" s="169">
        <f>V120</f>
        <v>0.43765999999999999</v>
      </c>
      <c r="W119" s="79"/>
      <c r="X119" s="170">
        <f>X120</f>
        <v>0</v>
      </c>
      <c r="Y119" s="34"/>
      <c r="Z119" s="34"/>
      <c r="AA119" s="34"/>
      <c r="AB119" s="34"/>
      <c r="AC119" s="34"/>
      <c r="AD119" s="34"/>
      <c r="AE119" s="34"/>
      <c r="AT119" s="17" t="s">
        <v>73</v>
      </c>
      <c r="AU119" s="17" t="s">
        <v>99</v>
      </c>
      <c r="BK119" s="171">
        <f>BK120</f>
        <v>0</v>
      </c>
    </row>
    <row r="120" spans="1:65" s="12" customFormat="1" ht="25.9" customHeight="1">
      <c r="B120" s="172"/>
      <c r="C120" s="173"/>
      <c r="D120" s="174" t="s">
        <v>73</v>
      </c>
      <c r="E120" s="175" t="s">
        <v>139</v>
      </c>
      <c r="F120" s="175" t="s">
        <v>140</v>
      </c>
      <c r="G120" s="173"/>
      <c r="H120" s="173"/>
      <c r="I120" s="176"/>
      <c r="J120" s="176"/>
      <c r="K120" s="177">
        <f>BK120</f>
        <v>0</v>
      </c>
      <c r="L120" s="173"/>
      <c r="M120" s="178"/>
      <c r="N120" s="179"/>
      <c r="O120" s="180"/>
      <c r="P120" s="180"/>
      <c r="Q120" s="181">
        <f>Q121</f>
        <v>0</v>
      </c>
      <c r="R120" s="181">
        <f>R121</f>
        <v>0</v>
      </c>
      <c r="S120" s="180"/>
      <c r="T120" s="182">
        <f>T121</f>
        <v>0</v>
      </c>
      <c r="U120" s="180"/>
      <c r="V120" s="182">
        <f>V121</f>
        <v>0.43765999999999999</v>
      </c>
      <c r="W120" s="180"/>
      <c r="X120" s="183">
        <f>X121</f>
        <v>0</v>
      </c>
      <c r="AR120" s="184" t="s">
        <v>141</v>
      </c>
      <c r="AT120" s="185" t="s">
        <v>73</v>
      </c>
      <c r="AU120" s="185" t="s">
        <v>74</v>
      </c>
      <c r="AY120" s="184" t="s">
        <v>125</v>
      </c>
      <c r="BK120" s="186">
        <f>BK121</f>
        <v>0</v>
      </c>
    </row>
    <row r="121" spans="1:65" s="12" customFormat="1" ht="22.9" customHeight="1">
      <c r="B121" s="172"/>
      <c r="C121" s="173"/>
      <c r="D121" s="174" t="s">
        <v>73</v>
      </c>
      <c r="E121" s="187" t="s">
        <v>142</v>
      </c>
      <c r="F121" s="187" t="s">
        <v>143</v>
      </c>
      <c r="G121" s="173"/>
      <c r="H121" s="173"/>
      <c r="I121" s="176"/>
      <c r="J121" s="176"/>
      <c r="K121" s="188">
        <f>BK121</f>
        <v>0</v>
      </c>
      <c r="L121" s="173"/>
      <c r="M121" s="178"/>
      <c r="N121" s="179"/>
      <c r="O121" s="180"/>
      <c r="P121" s="180"/>
      <c r="Q121" s="181">
        <f>Q122+SUM(Q123:Q126)</f>
        <v>0</v>
      </c>
      <c r="R121" s="181">
        <f>R122+SUM(R123:R126)</f>
        <v>0</v>
      </c>
      <c r="S121" s="180"/>
      <c r="T121" s="182">
        <f>T122+SUM(T123:T126)</f>
        <v>0</v>
      </c>
      <c r="U121" s="180"/>
      <c r="V121" s="182">
        <f>V122+SUM(V123:V126)</f>
        <v>0.43765999999999999</v>
      </c>
      <c r="W121" s="180"/>
      <c r="X121" s="183">
        <f>X122+SUM(X123:X126)</f>
        <v>0</v>
      </c>
      <c r="AR121" s="184" t="s">
        <v>141</v>
      </c>
      <c r="AT121" s="185" t="s">
        <v>73</v>
      </c>
      <c r="AU121" s="185" t="s">
        <v>82</v>
      </c>
      <c r="AY121" s="184" t="s">
        <v>125</v>
      </c>
      <c r="BK121" s="186">
        <f>BK122+SUM(BK123:BK126)</f>
        <v>0</v>
      </c>
    </row>
    <row r="122" spans="1:65" s="2" customFormat="1" ht="21.75" customHeight="1">
      <c r="A122" s="34"/>
      <c r="B122" s="35"/>
      <c r="C122" s="189" t="s">
        <v>82</v>
      </c>
      <c r="D122" s="189" t="s">
        <v>130</v>
      </c>
      <c r="E122" s="190" t="s">
        <v>175</v>
      </c>
      <c r="F122" s="191" t="s">
        <v>176</v>
      </c>
      <c r="G122" s="192" t="s">
        <v>177</v>
      </c>
      <c r="H122" s="193">
        <v>158</v>
      </c>
      <c r="I122" s="194"/>
      <c r="J122" s="194"/>
      <c r="K122" s="195">
        <f>ROUND(P122*H122,2)</f>
        <v>0</v>
      </c>
      <c r="L122" s="191" t="s">
        <v>1</v>
      </c>
      <c r="M122" s="39"/>
      <c r="N122" s="196" t="s">
        <v>1</v>
      </c>
      <c r="O122" s="197" t="s">
        <v>37</v>
      </c>
      <c r="P122" s="198">
        <f>I122+J122</f>
        <v>0</v>
      </c>
      <c r="Q122" s="198">
        <f>ROUND(I122*H122,2)</f>
        <v>0</v>
      </c>
      <c r="R122" s="198">
        <f>ROUND(J122*H122,2)</f>
        <v>0</v>
      </c>
      <c r="S122" s="71"/>
      <c r="T122" s="199">
        <f>S122*H122</f>
        <v>0</v>
      </c>
      <c r="U122" s="199">
        <v>0</v>
      </c>
      <c r="V122" s="199">
        <f>U122*H122</f>
        <v>0</v>
      </c>
      <c r="W122" s="199">
        <v>0</v>
      </c>
      <c r="X122" s="200">
        <f>W122*H122</f>
        <v>0</v>
      </c>
      <c r="Y122" s="34"/>
      <c r="Z122" s="34"/>
      <c r="AA122" s="34"/>
      <c r="AB122" s="34"/>
      <c r="AC122" s="34"/>
      <c r="AD122" s="34"/>
      <c r="AE122" s="34"/>
      <c r="AR122" s="201" t="s">
        <v>147</v>
      </c>
      <c r="AT122" s="201" t="s">
        <v>130</v>
      </c>
      <c r="AU122" s="201" t="s">
        <v>84</v>
      </c>
      <c r="AY122" s="17" t="s">
        <v>125</v>
      </c>
      <c r="BE122" s="202">
        <f>IF(O122="základní",K122,0)</f>
        <v>0</v>
      </c>
      <c r="BF122" s="202">
        <f>IF(O122="snížená",K122,0)</f>
        <v>0</v>
      </c>
      <c r="BG122" s="202">
        <f>IF(O122="zákl. přenesená",K122,0)</f>
        <v>0</v>
      </c>
      <c r="BH122" s="202">
        <f>IF(O122="sníž. přenesená",K122,0)</f>
        <v>0</v>
      </c>
      <c r="BI122" s="202">
        <f>IF(O122="nulová",K122,0)</f>
        <v>0</v>
      </c>
      <c r="BJ122" s="17" t="s">
        <v>82</v>
      </c>
      <c r="BK122" s="202">
        <f>ROUND(P122*H122,2)</f>
        <v>0</v>
      </c>
      <c r="BL122" s="17" t="s">
        <v>147</v>
      </c>
      <c r="BM122" s="201" t="s">
        <v>178</v>
      </c>
    </row>
    <row r="123" spans="1:65" s="13" customFormat="1" ht="11.25">
      <c r="B123" s="208"/>
      <c r="C123" s="209"/>
      <c r="D123" s="210" t="s">
        <v>151</v>
      </c>
      <c r="E123" s="211" t="s">
        <v>1</v>
      </c>
      <c r="F123" s="212" t="s">
        <v>179</v>
      </c>
      <c r="G123" s="209"/>
      <c r="H123" s="211" t="s">
        <v>1</v>
      </c>
      <c r="I123" s="213"/>
      <c r="J123" s="213"/>
      <c r="K123" s="209"/>
      <c r="L123" s="209"/>
      <c r="M123" s="214"/>
      <c r="N123" s="215"/>
      <c r="O123" s="216"/>
      <c r="P123" s="216"/>
      <c r="Q123" s="216"/>
      <c r="R123" s="216"/>
      <c r="S123" s="216"/>
      <c r="T123" s="216"/>
      <c r="U123" s="216"/>
      <c r="V123" s="216"/>
      <c r="W123" s="216"/>
      <c r="X123" s="217"/>
      <c r="AT123" s="218" t="s">
        <v>151</v>
      </c>
      <c r="AU123" s="218" t="s">
        <v>84</v>
      </c>
      <c r="AV123" s="13" t="s">
        <v>82</v>
      </c>
      <c r="AW123" s="13" t="s">
        <v>5</v>
      </c>
      <c r="AX123" s="13" t="s">
        <v>74</v>
      </c>
      <c r="AY123" s="218" t="s">
        <v>125</v>
      </c>
    </row>
    <row r="124" spans="1:65" s="14" customFormat="1" ht="11.25">
      <c r="B124" s="219"/>
      <c r="C124" s="220"/>
      <c r="D124" s="210" t="s">
        <v>151</v>
      </c>
      <c r="E124" s="221" t="s">
        <v>1</v>
      </c>
      <c r="F124" s="222" t="s">
        <v>180</v>
      </c>
      <c r="G124" s="220"/>
      <c r="H124" s="223">
        <v>158</v>
      </c>
      <c r="I124" s="224"/>
      <c r="J124" s="224"/>
      <c r="K124" s="220"/>
      <c r="L124" s="220"/>
      <c r="M124" s="225"/>
      <c r="N124" s="226"/>
      <c r="O124" s="227"/>
      <c r="P124" s="227"/>
      <c r="Q124" s="227"/>
      <c r="R124" s="227"/>
      <c r="S124" s="227"/>
      <c r="T124" s="227"/>
      <c r="U124" s="227"/>
      <c r="V124" s="227"/>
      <c r="W124" s="227"/>
      <c r="X124" s="228"/>
      <c r="AT124" s="229" t="s">
        <v>151</v>
      </c>
      <c r="AU124" s="229" t="s">
        <v>84</v>
      </c>
      <c r="AV124" s="14" t="s">
        <v>84</v>
      </c>
      <c r="AW124" s="14" t="s">
        <v>5</v>
      </c>
      <c r="AX124" s="14" t="s">
        <v>82</v>
      </c>
      <c r="AY124" s="229" t="s">
        <v>125</v>
      </c>
    </row>
    <row r="125" spans="1:65" s="2" customFormat="1" ht="21.75" customHeight="1">
      <c r="A125" s="34"/>
      <c r="B125" s="35"/>
      <c r="C125" s="189" t="s">
        <v>84</v>
      </c>
      <c r="D125" s="189" t="s">
        <v>130</v>
      </c>
      <c r="E125" s="190" t="s">
        <v>165</v>
      </c>
      <c r="F125" s="191" t="s">
        <v>181</v>
      </c>
      <c r="G125" s="192" t="s">
        <v>133</v>
      </c>
      <c r="H125" s="193">
        <v>10</v>
      </c>
      <c r="I125" s="194"/>
      <c r="J125" s="194"/>
      <c r="K125" s="195">
        <f>ROUND(P125*H125,2)</f>
        <v>0</v>
      </c>
      <c r="L125" s="191" t="s">
        <v>1</v>
      </c>
      <c r="M125" s="39"/>
      <c r="N125" s="196" t="s">
        <v>1</v>
      </c>
      <c r="O125" s="197" t="s">
        <v>37</v>
      </c>
      <c r="P125" s="198">
        <f>I125+J125</f>
        <v>0</v>
      </c>
      <c r="Q125" s="198">
        <f>ROUND(I125*H125,2)</f>
        <v>0</v>
      </c>
      <c r="R125" s="198">
        <f>ROUND(J125*H125,2)</f>
        <v>0</v>
      </c>
      <c r="S125" s="71"/>
      <c r="T125" s="199">
        <f>S125*H125</f>
        <v>0</v>
      </c>
      <c r="U125" s="199">
        <v>0</v>
      </c>
      <c r="V125" s="199">
        <f>U125*H125</f>
        <v>0</v>
      </c>
      <c r="W125" s="199">
        <v>0</v>
      </c>
      <c r="X125" s="200">
        <f>W125*H125</f>
        <v>0</v>
      </c>
      <c r="Y125" s="34"/>
      <c r="Z125" s="34"/>
      <c r="AA125" s="34"/>
      <c r="AB125" s="34"/>
      <c r="AC125" s="34"/>
      <c r="AD125" s="34"/>
      <c r="AE125" s="34"/>
      <c r="AR125" s="201" t="s">
        <v>147</v>
      </c>
      <c r="AT125" s="201" t="s">
        <v>130</v>
      </c>
      <c r="AU125" s="201" t="s">
        <v>84</v>
      </c>
      <c r="AY125" s="17" t="s">
        <v>125</v>
      </c>
      <c r="BE125" s="202">
        <f>IF(O125="základní",K125,0)</f>
        <v>0</v>
      </c>
      <c r="BF125" s="202">
        <f>IF(O125="snížená",K125,0)</f>
        <v>0</v>
      </c>
      <c r="BG125" s="202">
        <f>IF(O125="zákl. přenesená",K125,0)</f>
        <v>0</v>
      </c>
      <c r="BH125" s="202">
        <f>IF(O125="sníž. přenesená",K125,0)</f>
        <v>0</v>
      </c>
      <c r="BI125" s="202">
        <f>IF(O125="nulová",K125,0)</f>
        <v>0</v>
      </c>
      <c r="BJ125" s="17" t="s">
        <v>82</v>
      </c>
      <c r="BK125" s="202">
        <f>ROUND(P125*H125,2)</f>
        <v>0</v>
      </c>
      <c r="BL125" s="17" t="s">
        <v>147</v>
      </c>
      <c r="BM125" s="201" t="s">
        <v>182</v>
      </c>
    </row>
    <row r="126" spans="1:65" s="12" customFormat="1" ht="20.85" customHeight="1">
      <c r="B126" s="172"/>
      <c r="C126" s="173"/>
      <c r="D126" s="174" t="s">
        <v>73</v>
      </c>
      <c r="E126" s="187" t="s">
        <v>168</v>
      </c>
      <c r="F126" s="187" t="s">
        <v>169</v>
      </c>
      <c r="G126" s="173"/>
      <c r="H126" s="173"/>
      <c r="I126" s="176"/>
      <c r="J126" s="176"/>
      <c r="K126" s="188">
        <f>BK126</f>
        <v>0</v>
      </c>
      <c r="L126" s="173"/>
      <c r="M126" s="178"/>
      <c r="N126" s="179"/>
      <c r="O126" s="180"/>
      <c r="P126" s="180"/>
      <c r="Q126" s="181">
        <f>Q127</f>
        <v>0</v>
      </c>
      <c r="R126" s="181">
        <f>R127</f>
        <v>0</v>
      </c>
      <c r="S126" s="180"/>
      <c r="T126" s="182">
        <f>T127</f>
        <v>0</v>
      </c>
      <c r="U126" s="180"/>
      <c r="V126" s="182">
        <f>V127</f>
        <v>0.43765999999999999</v>
      </c>
      <c r="W126" s="180"/>
      <c r="X126" s="183">
        <f>X127</f>
        <v>0</v>
      </c>
      <c r="AR126" s="184" t="s">
        <v>82</v>
      </c>
      <c r="AT126" s="185" t="s">
        <v>73</v>
      </c>
      <c r="AU126" s="185" t="s">
        <v>84</v>
      </c>
      <c r="AY126" s="184" t="s">
        <v>125</v>
      </c>
      <c r="BK126" s="186">
        <f>BK127</f>
        <v>0</v>
      </c>
    </row>
    <row r="127" spans="1:65" s="2" customFormat="1" ht="16.5" customHeight="1">
      <c r="A127" s="34"/>
      <c r="B127" s="35"/>
      <c r="C127" s="189" t="s">
        <v>141</v>
      </c>
      <c r="D127" s="189" t="s">
        <v>130</v>
      </c>
      <c r="E127" s="190" t="s">
        <v>171</v>
      </c>
      <c r="F127" s="191" t="s">
        <v>172</v>
      </c>
      <c r="G127" s="192" t="s">
        <v>133</v>
      </c>
      <c r="H127" s="193">
        <v>158</v>
      </c>
      <c r="I127" s="194"/>
      <c r="J127" s="194"/>
      <c r="K127" s="195">
        <f>ROUND(P127*H127,2)</f>
        <v>0</v>
      </c>
      <c r="L127" s="191" t="s">
        <v>1</v>
      </c>
      <c r="M127" s="39"/>
      <c r="N127" s="241" t="s">
        <v>1</v>
      </c>
      <c r="O127" s="242" t="s">
        <v>37</v>
      </c>
      <c r="P127" s="243">
        <f>I127+J127</f>
        <v>0</v>
      </c>
      <c r="Q127" s="243">
        <f>ROUND(I127*H127,2)</f>
        <v>0</v>
      </c>
      <c r="R127" s="243">
        <f>ROUND(J127*H127,2)</f>
        <v>0</v>
      </c>
      <c r="S127" s="244"/>
      <c r="T127" s="245">
        <f>S127*H127</f>
        <v>0</v>
      </c>
      <c r="U127" s="245">
        <v>2.7699999999999999E-3</v>
      </c>
      <c r="V127" s="245">
        <f>U127*H127</f>
        <v>0.43765999999999999</v>
      </c>
      <c r="W127" s="245">
        <v>0</v>
      </c>
      <c r="X127" s="246">
        <f>W127*H127</f>
        <v>0</v>
      </c>
      <c r="Y127" s="34"/>
      <c r="Z127" s="34"/>
      <c r="AA127" s="34"/>
      <c r="AB127" s="34"/>
      <c r="AC127" s="34"/>
      <c r="AD127" s="34"/>
      <c r="AE127" s="34"/>
      <c r="AR127" s="201" t="s">
        <v>155</v>
      </c>
      <c r="AT127" s="201" t="s">
        <v>130</v>
      </c>
      <c r="AU127" s="201" t="s">
        <v>141</v>
      </c>
      <c r="AY127" s="17" t="s">
        <v>125</v>
      </c>
      <c r="BE127" s="202">
        <f>IF(O127="základní",K127,0)</f>
        <v>0</v>
      </c>
      <c r="BF127" s="202">
        <f>IF(O127="snížená",K127,0)</f>
        <v>0</v>
      </c>
      <c r="BG127" s="202">
        <f>IF(O127="zákl. přenesená",K127,0)</f>
        <v>0</v>
      </c>
      <c r="BH127" s="202">
        <f>IF(O127="sníž. přenesená",K127,0)</f>
        <v>0</v>
      </c>
      <c r="BI127" s="202">
        <f>IF(O127="nulová",K127,0)</f>
        <v>0</v>
      </c>
      <c r="BJ127" s="17" t="s">
        <v>82</v>
      </c>
      <c r="BK127" s="202">
        <f>ROUND(P127*H127,2)</f>
        <v>0</v>
      </c>
      <c r="BL127" s="17" t="s">
        <v>155</v>
      </c>
      <c r="BM127" s="201" t="s">
        <v>183</v>
      </c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39"/>
      <c r="N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KKjp0Ee6vrsB5Lrvs0q72uB2lvUYoiAamDNfg09RumK1GrMVaaVyuTcelClcXy2HD8+brDExfyBaLp0+vwDFgQ==" saltValue="onJEHD0VXnv+cakjXRIU6AQD9Foe6tybtgKCfZKA2v3+gPlauR+7l3wJmrufYNx1uvQtcTVIY0jO+LgyPuBwPw==" spinCount="100000" sheet="1" objects="1" scenarios="1" formatColumns="0" formatRows="0" autoFilter="0"/>
  <autoFilter ref="C118:L127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Tlakové nádoby OŘ...</vt:lpstr>
      <vt:lpstr>SO 02 - Plynová zařízení ...</vt:lpstr>
      <vt:lpstr>'Rekapitulace stavby'!Názvy_tisku</vt:lpstr>
      <vt:lpstr>'SO 01 - Tlakové nádoby OŘ...'!Názvy_tisku</vt:lpstr>
      <vt:lpstr>'SO 02 - Plynová zařízení ...'!Názvy_tisku</vt:lpstr>
      <vt:lpstr>'Rekapitulace stavby'!Oblast_tisku</vt:lpstr>
      <vt:lpstr>'SO 01 - Tlakové nádoby OŘ...'!Oblast_tisku</vt:lpstr>
      <vt:lpstr>'SO 02 - Plynová zařízení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2021-08-11T07:06:27Z</dcterms:created>
  <dcterms:modified xsi:type="dcterms:W3CDTF">2021-09-03T06:39:15Z</dcterms:modified>
</cp:coreProperties>
</file>